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66925"/>
  <mc:AlternateContent xmlns:mc="http://schemas.openxmlformats.org/markup-compatibility/2006">
    <mc:Choice Requires="x15">
      <x15ac:absPath xmlns:x15ac="http://schemas.microsoft.com/office/spreadsheetml/2010/11/ac" url="C:\Users\aj30\Desktop\厚生労働省参考様式\新しいフォルダー\"/>
    </mc:Choice>
  </mc:AlternateContent>
  <xr:revisionPtr revIDLastSave="0" documentId="13_ncr:1_{A7923825-A419-4404-90C1-0569A66A4DF9}" xr6:coauthVersionLast="43" xr6:coauthVersionMax="43" xr10:uidLastSave="{00000000-0000-0000-0000-000000000000}"/>
  <bookViews>
    <workbookView xWindow="-120" yWindow="-120" windowWidth="19440" windowHeight="15150" tabRatio="665" activeTab="1" xr2:uid="{00000000-000D-0000-FFFF-FFFF00000000}"/>
  </bookViews>
  <sheets>
    <sheet name="【記載例】居宅介護支援" sheetId="10" r:id="rId1"/>
    <sheet name="居宅介護支援（１枚版）" sheetId="1" r:id="rId2"/>
    <sheet name="記入方法" sheetId="5" r:id="rId3"/>
    <sheet name="プルダウン・リスト" sheetId="2" r:id="rId4"/>
  </sheets>
  <definedNames>
    <definedName name="_xlnm.Print_Area" localSheetId="0">【記載例】居宅介護支援!$A$1:$BD$51</definedName>
    <definedName name="_xlnm.Print_Area" localSheetId="2">記入方法!$A$1:$O$77</definedName>
    <definedName name="_xlnm.Print_Area" localSheetId="1">'居宅介護支援（１枚版）'!$A$1:$BD$51</definedName>
    <definedName name="_xlnm.Print_Titles" localSheetId="0">【記載例】居宅介護支援!$1:$13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E36" i="10" l="1"/>
  <c r="M50" i="10"/>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<sst xmlns="http://schemas.openxmlformats.org/spreadsheetml/2006/main" count="308" uniqueCount="148">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</sst>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t="s">
        <v>109</v>
      </c>
      <c r="AN2" s="269"/>
      <c r="AO2" s="269"/>
      <c r="AP2" s="269"/>
      <c r="AQ2" s="269"/>
      <c r="AR2" s="269"/>
      <c r="AS2" s="269"/>
      <c r="AT2" s="269"/>
      <c r="AU2" s="269"/>
      <c r="AV2" s="269"/>
      <c r="AW2" s="269"/>
      <c r="AX2" s="269"/>
      <c r="AY2" s="269"/>
      <c r="AZ2" s="269"/>
      <c r="BA2" s="26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4">
        <v>160</v>
      </c>
      <c r="BA5" s="265"/>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62">
        <v>100</v>
      </c>
      <c r="BA6" s="263"/>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x14ac:dyDescent="0.45">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x14ac:dyDescent="0.45">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4"/>
      <c r="AV11" s="235"/>
      <c r="AW11" s="234"/>
      <c r="AX11" s="235"/>
      <c r="AY11" s="240"/>
      <c r="AZ11" s="240"/>
      <c r="BA11" s="240"/>
      <c r="BB11" s="240"/>
      <c r="BC11" s="240"/>
      <c r="BD11" s="240"/>
    </row>
    <row r="12" spans="1:57" ht="20.25" hidden="1" customHeight="1" thickBot="1" x14ac:dyDescent="0.45">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6"/>
      <c r="AV12" s="237"/>
      <c r="AW12" s="236"/>
      <c r="AX12" s="237"/>
      <c r="AY12" s="241"/>
      <c r="AZ12" s="241"/>
      <c r="BA12" s="241"/>
      <c r="BB12" s="241"/>
      <c r="BC12" s="241"/>
      <c r="BD12" s="241"/>
    </row>
    <row r="13" spans="1:57" ht="20.25" customHeight="1" thickBot="1" x14ac:dyDescent="0.45">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8"/>
      <c r="AV13" s="239"/>
      <c r="AW13" s="238"/>
      <c r="AX13" s="239"/>
      <c r="AY13" s="241"/>
      <c r="AZ13" s="241"/>
      <c r="BA13" s="241"/>
      <c r="BB13" s="241"/>
      <c r="BC13" s="241"/>
      <c r="BD13" s="241"/>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8">
        <f>IF($AZ$3="４週",SUM(P14:AQ14),IF($AZ$3="暦月",SUM(P14:AT14),""))</f>
        <v>160</v>
      </c>
      <c r="AV14" s="229"/>
      <c r="AW14" s="230">
        <f t="shared" ref="AW14:AW31" si="1">IF($AZ$3="４週",AU14/4,IF($AZ$3="暦月",AU14/($AZ$7/7),""))</f>
        <v>40</v>
      </c>
      <c r="AX14" s="231"/>
      <c r="AY14" s="215"/>
      <c r="AZ14" s="216"/>
      <c r="BA14" s="216"/>
      <c r="BB14" s="216"/>
      <c r="BC14" s="216"/>
      <c r="BD14" s="217"/>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1">
        <f>IF($AZ$3="４週",SUM(P15:AQ15),IF($AZ$3="暦月",SUM(P15:AT15),""))</f>
        <v>160</v>
      </c>
      <c r="AV15" s="212"/>
      <c r="AW15" s="213">
        <f t="shared" si="1"/>
        <v>40</v>
      </c>
      <c r="AX15" s="214"/>
      <c r="AY15" s="181"/>
      <c r="AZ15" s="182"/>
      <c r="BA15" s="182"/>
      <c r="BB15" s="182"/>
      <c r="BC15" s="182"/>
      <c r="BD15" s="183"/>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1">
        <f>IF($AZ$3="４週",SUM(P16:AQ16),IF($AZ$3="暦月",SUM(P16:AT16),""))</f>
        <v>160</v>
      </c>
      <c r="AV16" s="212"/>
      <c r="AW16" s="213">
        <f t="shared" si="1"/>
        <v>40</v>
      </c>
      <c r="AX16" s="214"/>
      <c r="AY16" s="181"/>
      <c r="AZ16" s="182"/>
      <c r="BA16" s="182"/>
      <c r="BB16" s="182"/>
      <c r="BC16" s="182"/>
      <c r="BD16" s="183"/>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1">
        <f>IF($AZ$3="４週",SUM(P17:AQ17),IF($AZ$3="暦月",SUM(P17:AT17),""))</f>
        <v>160</v>
      </c>
      <c r="AV17" s="212"/>
      <c r="AW17" s="213">
        <f t="shared" si="1"/>
        <v>40</v>
      </c>
      <c r="AX17" s="214"/>
      <c r="AY17" s="181"/>
      <c r="AZ17" s="182"/>
      <c r="BA17" s="182"/>
      <c r="BB17" s="182"/>
      <c r="BC17" s="182"/>
      <c r="BD17" s="183"/>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1">
        <f t="shared" ref="AU18:AU31" si="3">IF($AZ$3="４週",SUM(P18:AQ18),IF($AZ$3="暦月",SUM(P18:AT18),""))</f>
        <v>80</v>
      </c>
      <c r="AV18" s="212"/>
      <c r="AW18" s="213">
        <f t="shared" si="1"/>
        <v>20</v>
      </c>
      <c r="AX18" s="214"/>
      <c r="AY18" s="181"/>
      <c r="AZ18" s="182"/>
      <c r="BA18" s="182"/>
      <c r="BB18" s="182"/>
      <c r="BC18" s="182"/>
      <c r="BD18" s="183"/>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3"/>
        <v>0</v>
      </c>
      <c r="AV19" s="212"/>
      <c r="AW19" s="213">
        <f t="shared" si="1"/>
        <v>0</v>
      </c>
      <c r="AX19" s="214"/>
      <c r="AY19" s="181"/>
      <c r="AZ19" s="182"/>
      <c r="BA19" s="182"/>
      <c r="BB19" s="182"/>
      <c r="BC19" s="182"/>
      <c r="BD19" s="183"/>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1"/>
        <v>0</v>
      </c>
      <c r="AX20" s="214"/>
      <c r="AY20" s="181"/>
      <c r="AZ20" s="182"/>
      <c r="BA20" s="182"/>
      <c r="BB20" s="182"/>
      <c r="BC20" s="182"/>
      <c r="BD20" s="183"/>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3"/>
        <v>0</v>
      </c>
      <c r="AV21" s="212"/>
      <c r="AW21" s="213">
        <f t="shared" si="1"/>
        <v>0</v>
      </c>
      <c r="AX21" s="214"/>
      <c r="AY21" s="181"/>
      <c r="AZ21" s="182"/>
      <c r="BA21" s="182"/>
      <c r="BB21" s="182"/>
      <c r="BC21" s="182"/>
      <c r="BD21" s="183"/>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3"/>
        <v>0</v>
      </c>
      <c r="AV22" s="212"/>
      <c r="AW22" s="213">
        <f t="shared" si="1"/>
        <v>0</v>
      </c>
      <c r="AX22" s="214"/>
      <c r="AY22" s="181"/>
      <c r="AZ22" s="182"/>
      <c r="BA22" s="182"/>
      <c r="BB22" s="182"/>
      <c r="BC22" s="182"/>
      <c r="BD22" s="183"/>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3"/>
        <v>0</v>
      </c>
      <c r="AV23" s="212"/>
      <c r="AW23" s="213">
        <f t="shared" si="1"/>
        <v>0</v>
      </c>
      <c r="AX23" s="214"/>
      <c r="AY23" s="181"/>
      <c r="AZ23" s="182"/>
      <c r="BA23" s="182"/>
      <c r="BB23" s="182"/>
      <c r="BC23" s="182"/>
      <c r="BD23" s="183"/>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3"/>
        <v>0</v>
      </c>
      <c r="AV24" s="212"/>
      <c r="AW24" s="213">
        <f t="shared" si="1"/>
        <v>0</v>
      </c>
      <c r="AX24" s="214"/>
      <c r="AY24" s="181"/>
      <c r="AZ24" s="182"/>
      <c r="BA24" s="182"/>
      <c r="BB24" s="182"/>
      <c r="BC24" s="182"/>
      <c r="BD24" s="183"/>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3"/>
        <v>0</v>
      </c>
      <c r="AV25" s="212"/>
      <c r="AW25" s="213">
        <f t="shared" si="1"/>
        <v>0</v>
      </c>
      <c r="AX25" s="214"/>
      <c r="AY25" s="181"/>
      <c r="AZ25" s="182"/>
      <c r="BA25" s="182"/>
      <c r="BB25" s="182"/>
      <c r="BC25" s="182"/>
      <c r="BD25" s="183"/>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3"/>
        <v>0</v>
      </c>
      <c r="AV26" s="212"/>
      <c r="AW26" s="213">
        <f t="shared" si="1"/>
        <v>0</v>
      </c>
      <c r="AX26" s="214"/>
      <c r="AY26" s="181"/>
      <c r="AZ26" s="182"/>
      <c r="BA26" s="182"/>
      <c r="BB26" s="182"/>
      <c r="BC26" s="182"/>
      <c r="BD26" s="183"/>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3"/>
        <v>0</v>
      </c>
      <c r="AV27" s="212"/>
      <c r="AW27" s="213">
        <f t="shared" si="1"/>
        <v>0</v>
      </c>
      <c r="AX27" s="214"/>
      <c r="AY27" s="181"/>
      <c r="AZ27" s="182"/>
      <c r="BA27" s="182"/>
      <c r="BB27" s="182"/>
      <c r="BC27" s="182"/>
      <c r="BD27" s="183"/>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3"/>
        <v>0</v>
      </c>
      <c r="AV28" s="212"/>
      <c r="AW28" s="213">
        <f t="shared" si="1"/>
        <v>0</v>
      </c>
      <c r="AX28" s="214"/>
      <c r="AY28" s="181"/>
      <c r="AZ28" s="182"/>
      <c r="BA28" s="182"/>
      <c r="BB28" s="182"/>
      <c r="BC28" s="182"/>
      <c r="BD28" s="183"/>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3"/>
        <v>0</v>
      </c>
      <c r="AV29" s="212"/>
      <c r="AW29" s="213">
        <f t="shared" si="1"/>
        <v>0</v>
      </c>
      <c r="AX29" s="214"/>
      <c r="AY29" s="181"/>
      <c r="AZ29" s="182"/>
      <c r="BA29" s="182"/>
      <c r="BB29" s="182"/>
      <c r="BC29" s="182"/>
      <c r="BD29" s="183"/>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3"/>
        <v>0</v>
      </c>
      <c r="AV30" s="212"/>
      <c r="AW30" s="213">
        <f t="shared" si="1"/>
        <v>0</v>
      </c>
      <c r="AX30" s="214"/>
      <c r="AY30" s="181"/>
      <c r="AZ30" s="182"/>
      <c r="BA30" s="182"/>
      <c r="BB30" s="182"/>
      <c r="BC30" s="182"/>
      <c r="BD30" s="183"/>
    </row>
    <row r="31" spans="1:56" ht="39.950000000000003" customHeight="1" thickBot="1" x14ac:dyDescent="0.45">
      <c r="A31" s="71"/>
      <c r="B31" s="87">
        <f t="shared" si="2"/>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3"/>
        <v>0</v>
      </c>
      <c r="AV31" s="195"/>
      <c r="AW31" s="196">
        <f t="shared" si="1"/>
        <v>0</v>
      </c>
      <c r="AX31" s="197"/>
      <c r="AY31" s="198"/>
      <c r="AZ31" s="199"/>
      <c r="BA31" s="199"/>
      <c r="BB31" s="199"/>
      <c r="BC31" s="199"/>
      <c r="BD31" s="20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t="s">
        <v>3</v>
      </c>
      <c r="D36" s="156"/>
      <c r="E36" s="171">
        <f>SUMIFS($AU$14:$AV$31,$C$14:$D$31,"介護支援専門員",$E$14:$F$31,"A")</f>
        <v>480</v>
      </c>
      <c r="F36" s="172"/>
      <c r="G36" s="173">
        <f>SUMIFS($AW$14:$AX$31,$C$14:$D$31,"介護支援専門員",$E$14:$F$31,"A")</f>
        <v>120</v>
      </c>
      <c r="H36" s="174"/>
      <c r="I36" s="110"/>
      <c r="J36" s="175">
        <v>0</v>
      </c>
      <c r="K36" s="176"/>
      <c r="L36" s="175">
        <v>0</v>
      </c>
      <c r="M36" s="176"/>
      <c r="N36" s="109"/>
      <c r="O36" s="109"/>
      <c r="P36" s="175">
        <v>3</v>
      </c>
      <c r="Q36" s="176"/>
      <c r="R36" s="97"/>
      <c r="S36" s="97"/>
      <c r="T36" s="154" t="s">
        <v>4</v>
      </c>
      <c r="U36" s="156"/>
      <c r="V36" s="154"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t="s">
        <v>5</v>
      </c>
      <c r="D38" s="156"/>
      <c r="E38" s="171">
        <f>SUMIFS($AU$14:$AV$31,$C$14:$D$31,"介護支援専門員",$E$14:$F$31,"C")</f>
        <v>80</v>
      </c>
      <c r="F38" s="172"/>
      <c r="G38" s="173">
        <f>SUMIFS($AW$14:$AX$31,$C$14:$D$31,"介護支援専門員",$E$14:$F$31,"C")</f>
        <v>20</v>
      </c>
      <c r="H38" s="174"/>
      <c r="I38" s="110"/>
      <c r="J38" s="175">
        <v>80</v>
      </c>
      <c r="K38" s="176"/>
      <c r="L38" s="177">
        <v>20</v>
      </c>
      <c r="M38" s="178"/>
      <c r="N38" s="109"/>
      <c r="O38" s="109"/>
      <c r="P38" s="171" t="s">
        <v>30</v>
      </c>
      <c r="Q38" s="172"/>
      <c r="R38" s="97"/>
      <c r="S38" s="97"/>
      <c r="T38" s="154" t="s">
        <v>6</v>
      </c>
      <c r="U38" s="156"/>
      <c r="V38" s="154"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t="s">
        <v>27</v>
      </c>
      <c r="D40" s="156"/>
      <c r="E40" s="171">
        <f>SUM(E36:F39)</f>
        <v>560</v>
      </c>
      <c r="F40" s="172"/>
      <c r="G40" s="173">
        <f>SUM(G36:H39)</f>
        <v>140</v>
      </c>
      <c r="H40" s="174"/>
      <c r="I40" s="110"/>
      <c r="J40" s="171">
        <f>SUM(J36:K39)</f>
        <v>80</v>
      </c>
      <c r="K40" s="172"/>
      <c r="L40" s="171">
        <f>SUM(L36:M39)</f>
        <v>20</v>
      </c>
      <c r="M40" s="172"/>
      <c r="N40" s="109"/>
      <c r="O40" s="109"/>
      <c r="P40" s="171">
        <f>SUM(P36:Q37)</f>
        <v>3</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5">
        <f>IF($J$42="週",L40,J40)</f>
        <v>20</v>
      </c>
      <c r="D45" s="166"/>
      <c r="E45" s="166"/>
      <c r="F45" s="167"/>
      <c r="G45" s="99" t="s">
        <v>28</v>
      </c>
      <c r="H45" s="154">
        <f>IF($J$42="週",$AV$5,$AZ$5)</f>
        <v>40</v>
      </c>
      <c r="I45" s="155"/>
      <c r="J45" s="155"/>
      <c r="K45" s="156"/>
      <c r="L45" s="99" t="s">
        <v>29</v>
      </c>
      <c r="M45" s="157">
        <f>ROUNDDOWN(C45/H45,1)</f>
        <v>0.5</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4">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55" zoomScaleNormal="55" zoomScaleSheetLayoutView="5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9">
        <v>5</v>
      </c>
      <c r="V2" s="269"/>
      <c r="W2" s="39" t="s">
        <v>16</v>
      </c>
      <c r="X2" s="270">
        <f>IF(U2=0,"",YEAR(DATE(2018+U2,1,1)))</f>
        <v>2023</v>
      </c>
      <c r="Y2" s="270"/>
      <c r="Z2" s="41" t="s">
        <v>20</v>
      </c>
      <c r="AA2" s="41" t="s">
        <v>21</v>
      </c>
      <c r="AB2" s="269">
        <v>4</v>
      </c>
      <c r="AC2" s="269"/>
      <c r="AD2" s="41" t="s">
        <v>22</v>
      </c>
      <c r="AE2" s="41"/>
      <c r="AF2" s="41"/>
      <c r="AG2" s="41"/>
      <c r="AH2" s="41"/>
      <c r="AI2" s="41"/>
      <c r="AJ2" s="40"/>
      <c r="AK2" s="39" t="s">
        <v>17</v>
      </c>
      <c r="AL2" s="39" t="s">
        <v>16</v>
      </c>
      <c r="AM2" s="269"/>
      <c r="AN2" s="269"/>
      <c r="AO2" s="269"/>
      <c r="AP2" s="269"/>
      <c r="AQ2" s="269"/>
      <c r="AR2" s="269"/>
      <c r="AS2" s="269"/>
      <c r="AT2" s="269"/>
      <c r="AU2" s="269"/>
      <c r="AV2" s="269"/>
      <c r="AW2" s="269"/>
      <c r="AX2" s="269"/>
      <c r="AY2" s="269"/>
      <c r="AZ2" s="269"/>
      <c r="BA2" s="26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2">
        <v>160</v>
      </c>
      <c r="BA5" s="263"/>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62">
        <v>100</v>
      </c>
      <c r="BA6" s="263"/>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x14ac:dyDescent="0.45">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x14ac:dyDescent="0.45">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4"/>
      <c r="AV11" s="235"/>
      <c r="AW11" s="234"/>
      <c r="AX11" s="235"/>
      <c r="AY11" s="240"/>
      <c r="AZ11" s="240"/>
      <c r="BA11" s="240"/>
      <c r="BB11" s="240"/>
      <c r="BC11" s="240"/>
      <c r="BD11" s="240"/>
    </row>
    <row r="12" spans="1:57" ht="20.25" hidden="1" customHeight="1" thickBot="1" x14ac:dyDescent="0.45">
      <c r="A12" s="71"/>
      <c r="B12" s="246"/>
      <c r="C12" s="250"/>
      <c r="D12" s="251"/>
      <c r="E12" s="255"/>
      <c r="F12" s="251"/>
      <c r="G12" s="255"/>
      <c r="H12" s="250"/>
      <c r="I12" s="250"/>
      <c r="J12" s="250"/>
      <c r="K12" s="251"/>
      <c r="L12" s="255"/>
      <c r="M12" s="250"/>
      <c r="N12" s="250"/>
      <c r="O12" s="258"/>
      <c r="P12" s="88">
        <f>WEEKDAY(DATE($X$2,$AB$2,1))</f>
        <v>7</v>
      </c>
      <c r="Q12" s="89">
        <f>WEEKDAY(DATE($X$2,$AB$2,2))</f>
        <v>1</v>
      </c>
      <c r="R12" s="89">
        <f>WEEKDAY(DATE($X$2,$AB$2,3))</f>
        <v>2</v>
      </c>
      <c r="S12" s="89">
        <f>WEEKDAY(DATE($X$2,$AB$2,4))</f>
        <v>3</v>
      </c>
      <c r="T12" s="89">
        <f>WEEKDAY(DATE($X$2,$AB$2,5))</f>
        <v>4</v>
      </c>
      <c r="U12" s="89">
        <f>WEEKDAY(DATE($X$2,$AB$2,6))</f>
        <v>5</v>
      </c>
      <c r="V12" s="90">
        <f>WEEKDAY(DATE($X$2,$AB$2,7))</f>
        <v>6</v>
      </c>
      <c r="W12" s="88">
        <f>WEEKDAY(DATE($X$2,$AB$2,8))</f>
        <v>7</v>
      </c>
      <c r="X12" s="89">
        <f>WEEKDAY(DATE($X$2,$AB$2,9))</f>
        <v>1</v>
      </c>
      <c r="Y12" s="89">
        <f>WEEKDAY(DATE($X$2,$AB$2,10))</f>
        <v>2</v>
      </c>
      <c r="Z12" s="89">
        <f>WEEKDAY(DATE($X$2,$AB$2,11))</f>
        <v>3</v>
      </c>
      <c r="AA12" s="89">
        <f>WEEKDAY(DATE($X$2,$AB$2,12))</f>
        <v>4</v>
      </c>
      <c r="AB12" s="89">
        <f>WEEKDAY(DATE($X$2,$AB$2,13))</f>
        <v>5</v>
      </c>
      <c r="AC12" s="90">
        <f>WEEKDAY(DATE($X$2,$AB$2,14))</f>
        <v>6</v>
      </c>
      <c r="AD12" s="88">
        <f>WEEKDAY(DATE($X$2,$AB$2,15))</f>
        <v>7</v>
      </c>
      <c r="AE12" s="89">
        <f>WEEKDAY(DATE($X$2,$AB$2,16))</f>
        <v>1</v>
      </c>
      <c r="AF12" s="89">
        <f>WEEKDAY(DATE($X$2,$AB$2,17))</f>
        <v>2</v>
      </c>
      <c r="AG12" s="89">
        <f>WEEKDAY(DATE($X$2,$AB$2,18))</f>
        <v>3</v>
      </c>
      <c r="AH12" s="89">
        <f>WEEKDAY(DATE($X$2,$AB$2,19))</f>
        <v>4</v>
      </c>
      <c r="AI12" s="89">
        <f>WEEKDAY(DATE($X$2,$AB$2,20))</f>
        <v>5</v>
      </c>
      <c r="AJ12" s="90">
        <f>WEEKDAY(DATE($X$2,$AB$2,21))</f>
        <v>6</v>
      </c>
      <c r="AK12" s="88">
        <f>WEEKDAY(DATE($X$2,$AB$2,22))</f>
        <v>7</v>
      </c>
      <c r="AL12" s="89">
        <f>WEEKDAY(DATE($X$2,$AB$2,23))</f>
        <v>1</v>
      </c>
      <c r="AM12" s="89">
        <f>WEEKDAY(DATE($X$2,$AB$2,24))</f>
        <v>2</v>
      </c>
      <c r="AN12" s="89">
        <f>WEEKDAY(DATE($X$2,$AB$2,25))</f>
        <v>3</v>
      </c>
      <c r="AO12" s="89">
        <f>WEEKDAY(DATE($X$2,$AB$2,26))</f>
        <v>4</v>
      </c>
      <c r="AP12" s="89">
        <f>WEEKDAY(DATE($X$2,$AB$2,27))</f>
        <v>5</v>
      </c>
      <c r="AQ12" s="90">
        <f>WEEKDAY(DATE($X$2,$AB$2,28))</f>
        <v>6</v>
      </c>
      <c r="AR12" s="88">
        <f>IF(AR11=29,WEEKDAY(DATE($X$2,$AB$2,29)),0)</f>
        <v>0</v>
      </c>
      <c r="AS12" s="89">
        <f>IF(AS11=30,WEEKDAY(DATE($X$2,$AB$2,30)),0)</f>
        <v>0</v>
      </c>
      <c r="AT12" s="94">
        <f>IF(AT11=31,WEEKDAY(DATE($X$2,$AB$2,31)),0)</f>
        <v>0</v>
      </c>
      <c r="AU12" s="236"/>
      <c r="AV12" s="237"/>
      <c r="AW12" s="236"/>
      <c r="AX12" s="237"/>
      <c r="AY12" s="241"/>
      <c r="AZ12" s="241"/>
      <c r="BA12" s="241"/>
      <c r="BB12" s="241"/>
      <c r="BC12" s="241"/>
      <c r="BD12" s="241"/>
    </row>
    <row r="13" spans="1:57" ht="20.25" customHeight="1" thickBot="1" x14ac:dyDescent="0.45">
      <c r="A13" s="71"/>
      <c r="B13" s="247"/>
      <c r="C13" s="252"/>
      <c r="D13" s="253"/>
      <c r="E13" s="256"/>
      <c r="F13" s="253"/>
      <c r="G13" s="256"/>
      <c r="H13" s="252"/>
      <c r="I13" s="252"/>
      <c r="J13" s="252"/>
      <c r="K13" s="253"/>
      <c r="L13" s="256"/>
      <c r="M13" s="252"/>
      <c r="N13" s="252"/>
      <c r="O13" s="259"/>
      <c r="P13" s="91" t="str">
        <f>IF(P12=1,"日",IF(P12=2,"月",IF(P12=3,"火",IF(P12=4,"水",IF(P12=5,"木",IF(P12=6,"金","土"))))))</f>
        <v>土</v>
      </c>
      <c r="Q13" s="92" t="str">
        <f t="shared" ref="Q13:V13" si="0">IF(Q12=1,"日",IF(Q12=2,"月",IF(Q12=3,"火",IF(Q12=4,"水",IF(Q12=5,"木",IF(Q12=6,"金","土"))))))</f>
        <v>日</v>
      </c>
      <c r="R13" s="92" t="str">
        <f t="shared" si="0"/>
        <v>月</v>
      </c>
      <c r="S13" s="92" t="str">
        <f t="shared" si="0"/>
        <v>火</v>
      </c>
      <c r="T13" s="92" t="str">
        <f t="shared" si="0"/>
        <v>水</v>
      </c>
      <c r="U13" s="92" t="str">
        <f t="shared" si="0"/>
        <v>木</v>
      </c>
      <c r="V13" s="93" t="str">
        <f t="shared" si="0"/>
        <v>金</v>
      </c>
      <c r="W13" s="91" t="str">
        <f t="shared" ref="W13" si="1">IF(W12=1,"日",IF(W12=2,"月",IF(W12=3,"火",IF(W12=4,"水",IF(W12=5,"木",IF(W12=6,"金","土"))))))</f>
        <v>土</v>
      </c>
      <c r="X13" s="92" t="str">
        <f t="shared" ref="X13" si="2">IF(X12=1,"日",IF(X12=2,"月",IF(X12=3,"火",IF(X12=4,"水",IF(X12=5,"木",IF(X12=6,"金","土"))))))</f>
        <v>日</v>
      </c>
      <c r="Y13" s="92" t="str">
        <f t="shared" ref="Y13" si="3">IF(Y12=1,"日",IF(Y12=2,"月",IF(Y12=3,"火",IF(Y12=4,"水",IF(Y12=5,"木",IF(Y12=6,"金","土"))))))</f>
        <v>月</v>
      </c>
      <c r="Z13" s="92" t="str">
        <f t="shared" ref="Z13" si="4">IF(Z12=1,"日",IF(Z12=2,"月",IF(Z12=3,"火",IF(Z12=4,"水",IF(Z12=5,"木",IF(Z12=6,"金","土"))))))</f>
        <v>火</v>
      </c>
      <c r="AA13" s="92" t="str">
        <f t="shared" ref="AA13" si="5">IF(AA12=1,"日",IF(AA12=2,"月",IF(AA12=3,"火",IF(AA12=4,"水",IF(AA12=5,"木",IF(AA12=6,"金","土"))))))</f>
        <v>水</v>
      </c>
      <c r="AB13" s="92" t="str">
        <f t="shared" ref="AB13" si="6">IF(AB12=1,"日",IF(AB12=2,"月",IF(AB12=3,"火",IF(AB12=4,"水",IF(AB12=5,"木",IF(AB12=6,"金","土"))))))</f>
        <v>木</v>
      </c>
      <c r="AC13" s="93" t="str">
        <f t="shared" ref="AC13" si="7">IF(AC12=1,"日",IF(AC12=2,"月",IF(AC12=3,"火",IF(AC12=4,"水",IF(AC12=5,"木",IF(AC12=6,"金","土"))))))</f>
        <v>金</v>
      </c>
      <c r="AD13" s="91" t="str">
        <f t="shared" ref="AD13" si="8">IF(AD12=1,"日",IF(AD12=2,"月",IF(AD12=3,"火",IF(AD12=4,"水",IF(AD12=5,"木",IF(AD12=6,"金","土"))))))</f>
        <v>土</v>
      </c>
      <c r="AE13" s="92" t="str">
        <f t="shared" ref="AE13" si="9">IF(AE12=1,"日",IF(AE12=2,"月",IF(AE12=3,"火",IF(AE12=4,"水",IF(AE12=5,"木",IF(AE12=6,"金","土"))))))</f>
        <v>日</v>
      </c>
      <c r="AF13" s="92" t="str">
        <f t="shared" ref="AF13" si="10">IF(AF12=1,"日",IF(AF12=2,"月",IF(AF12=3,"火",IF(AF12=4,"水",IF(AF12=5,"木",IF(AF12=6,"金","土"))))))</f>
        <v>月</v>
      </c>
      <c r="AG13" s="92" t="str">
        <f t="shared" ref="AG13" si="11">IF(AG12=1,"日",IF(AG12=2,"月",IF(AG12=3,"火",IF(AG12=4,"水",IF(AG12=5,"木",IF(AG12=6,"金","土"))))))</f>
        <v>火</v>
      </c>
      <c r="AH13" s="92" t="str">
        <f t="shared" ref="AH13" si="12">IF(AH12=1,"日",IF(AH12=2,"月",IF(AH12=3,"火",IF(AH12=4,"水",IF(AH12=5,"木",IF(AH12=6,"金","土"))))))</f>
        <v>水</v>
      </c>
      <c r="AI13" s="92" t="str">
        <f t="shared" ref="AI13" si="13">IF(AI12=1,"日",IF(AI12=2,"月",IF(AI12=3,"火",IF(AI12=4,"水",IF(AI12=5,"木",IF(AI12=6,"金","土"))))))</f>
        <v>木</v>
      </c>
      <c r="AJ13" s="93" t="str">
        <f t="shared" ref="AJ13" si="14">IF(AJ12=1,"日",IF(AJ12=2,"月",IF(AJ12=3,"火",IF(AJ12=4,"水",IF(AJ12=5,"木",IF(AJ12=6,"金","土"))))))</f>
        <v>金</v>
      </c>
      <c r="AK13" s="91" t="str">
        <f t="shared" ref="AK13" si="15">IF(AK12=1,"日",IF(AK12=2,"月",IF(AK12=3,"火",IF(AK12=4,"水",IF(AK12=5,"木",IF(AK12=6,"金","土"))))))</f>
        <v>土</v>
      </c>
      <c r="AL13" s="92" t="str">
        <f t="shared" ref="AL13" si="16">IF(AL12=1,"日",IF(AL12=2,"月",IF(AL12=3,"火",IF(AL12=4,"水",IF(AL12=5,"木",IF(AL12=6,"金","土"))))))</f>
        <v>日</v>
      </c>
      <c r="AM13" s="92" t="str">
        <f t="shared" ref="AM13" si="17">IF(AM12=1,"日",IF(AM12=2,"月",IF(AM12=3,"火",IF(AM12=4,"水",IF(AM12=5,"木",IF(AM12=6,"金","土"))))))</f>
        <v>月</v>
      </c>
      <c r="AN13" s="92" t="str">
        <f t="shared" ref="AN13" si="18">IF(AN12=1,"日",IF(AN12=2,"月",IF(AN12=3,"火",IF(AN12=4,"水",IF(AN12=5,"木",IF(AN12=6,"金","土"))))))</f>
        <v>火</v>
      </c>
      <c r="AO13" s="92" t="str">
        <f t="shared" ref="AO13" si="19">IF(AO12=1,"日",IF(AO12=2,"月",IF(AO12=3,"火",IF(AO12=4,"水",IF(AO12=5,"木",IF(AO12=6,"金","土"))))))</f>
        <v>水</v>
      </c>
      <c r="AP13" s="92" t="str">
        <f t="shared" ref="AP13" si="20">IF(AP12=1,"日",IF(AP12=2,"月",IF(AP12=3,"火",IF(AP12=4,"水",IF(AP12=5,"木",IF(AP12=6,"金","土"))))))</f>
        <v>木</v>
      </c>
      <c r="AQ13" s="93" t="str">
        <f t="shared" ref="AQ13" si="21">IF(AQ12=1,"日",IF(AQ12=2,"月",IF(AQ12=3,"火",IF(AQ12=4,"水",IF(AQ12=5,"木",IF(AQ12=6,"金","土"))))))</f>
        <v>金</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8"/>
      <c r="AV13" s="239"/>
      <c r="AW13" s="238"/>
      <c r="AX13" s="239"/>
      <c r="AY13" s="241"/>
      <c r="AZ13" s="241"/>
      <c r="BA13" s="241"/>
      <c r="BB13" s="241"/>
      <c r="BC13" s="241"/>
      <c r="BD13" s="241"/>
    </row>
    <row r="14" spans="1:57" ht="39.950000000000003" customHeight="1" x14ac:dyDescent="0.4">
      <c r="A14" s="71"/>
      <c r="B14" s="85">
        <v>1</v>
      </c>
      <c r="C14" s="218"/>
      <c r="D14" s="219"/>
      <c r="E14" s="220"/>
      <c r="F14" s="221"/>
      <c r="G14" s="222"/>
      <c r="H14" s="223"/>
      <c r="I14" s="223"/>
      <c r="J14" s="223"/>
      <c r="K14" s="224"/>
      <c r="L14" s="225"/>
      <c r="M14" s="226"/>
      <c r="N14" s="226"/>
      <c r="O14" s="227"/>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8">
        <f>IF($AZ$3="４週",SUM(P14:AQ14),IF($AZ$3="暦月",SUM(P14:AT14),""))</f>
        <v>0</v>
      </c>
      <c r="AV14" s="229"/>
      <c r="AW14" s="230">
        <f t="shared" ref="AW14:AW31" si="22">IF($AZ$3="４週",AU14/4,IF($AZ$3="暦月",AU14/($AZ$7/7),""))</f>
        <v>0</v>
      </c>
      <c r="AX14" s="231"/>
      <c r="AY14" s="215"/>
      <c r="AZ14" s="216"/>
      <c r="BA14" s="216"/>
      <c r="BB14" s="216"/>
      <c r="BC14" s="216"/>
      <c r="BD14" s="217"/>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1">
        <f>IF($AZ$3="４週",SUM(P15:AQ15),IF($AZ$3="暦月",SUM(P15:AT15),""))</f>
        <v>0</v>
      </c>
      <c r="AV15" s="212"/>
      <c r="AW15" s="213">
        <f t="shared" si="22"/>
        <v>0</v>
      </c>
      <c r="AX15" s="214"/>
      <c r="AY15" s="181"/>
      <c r="AZ15" s="182"/>
      <c r="BA15" s="182"/>
      <c r="BB15" s="182"/>
      <c r="BC15" s="182"/>
      <c r="BD15" s="183"/>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1">
        <f>IF($AZ$3="４週",SUM(P16:AQ16),IF($AZ$3="暦月",SUM(P16:AT16),""))</f>
        <v>0</v>
      </c>
      <c r="AV16" s="212"/>
      <c r="AW16" s="213">
        <f t="shared" si="22"/>
        <v>0</v>
      </c>
      <c r="AX16" s="214"/>
      <c r="AY16" s="181"/>
      <c r="AZ16" s="182"/>
      <c r="BA16" s="182"/>
      <c r="BB16" s="182"/>
      <c r="BC16" s="182"/>
      <c r="BD16" s="183"/>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1">
        <f>IF($AZ$3="４週",SUM(P17:AQ17),IF($AZ$3="暦月",SUM(P17:AT17),""))</f>
        <v>0</v>
      </c>
      <c r="AV17" s="212"/>
      <c r="AW17" s="213">
        <f t="shared" si="22"/>
        <v>0</v>
      </c>
      <c r="AX17" s="214"/>
      <c r="AY17" s="181"/>
      <c r="AZ17" s="182"/>
      <c r="BA17" s="182"/>
      <c r="BB17" s="182"/>
      <c r="BC17" s="182"/>
      <c r="BD17" s="183"/>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1">
        <f t="shared" ref="AU18:AU31" si="24">IF($AZ$3="４週",SUM(P18:AQ18),IF($AZ$3="暦月",SUM(P18:AT18),""))</f>
        <v>0</v>
      </c>
      <c r="AV18" s="212"/>
      <c r="AW18" s="213">
        <f t="shared" si="22"/>
        <v>0</v>
      </c>
      <c r="AX18" s="214"/>
      <c r="AY18" s="181"/>
      <c r="AZ18" s="182"/>
      <c r="BA18" s="182"/>
      <c r="BB18" s="182"/>
      <c r="BC18" s="182"/>
      <c r="BD18" s="183"/>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24"/>
        <v>0</v>
      </c>
      <c r="AV19" s="212"/>
      <c r="AW19" s="213">
        <f t="shared" si="22"/>
        <v>0</v>
      </c>
      <c r="AX19" s="214"/>
      <c r="AY19" s="181"/>
      <c r="AZ19" s="182"/>
      <c r="BA19" s="182"/>
      <c r="BB19" s="182"/>
      <c r="BC19" s="182"/>
      <c r="BD19" s="183"/>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22"/>
        <v>0</v>
      </c>
      <c r="AX20" s="214"/>
      <c r="AY20" s="181"/>
      <c r="AZ20" s="182"/>
      <c r="BA20" s="182"/>
      <c r="BB20" s="182"/>
      <c r="BC20" s="182"/>
      <c r="BD20" s="183"/>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24"/>
        <v>0</v>
      </c>
      <c r="AV21" s="212"/>
      <c r="AW21" s="213">
        <f t="shared" si="22"/>
        <v>0</v>
      </c>
      <c r="AX21" s="214"/>
      <c r="AY21" s="181"/>
      <c r="AZ21" s="182"/>
      <c r="BA21" s="182"/>
      <c r="BB21" s="182"/>
      <c r="BC21" s="182"/>
      <c r="BD21" s="183"/>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24"/>
        <v>0</v>
      </c>
      <c r="AV22" s="212"/>
      <c r="AW22" s="213">
        <f t="shared" si="22"/>
        <v>0</v>
      </c>
      <c r="AX22" s="214"/>
      <c r="AY22" s="181"/>
      <c r="AZ22" s="182"/>
      <c r="BA22" s="182"/>
      <c r="BB22" s="182"/>
      <c r="BC22" s="182"/>
      <c r="BD22" s="183"/>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24"/>
        <v>0</v>
      </c>
      <c r="AV23" s="212"/>
      <c r="AW23" s="213">
        <f t="shared" si="22"/>
        <v>0</v>
      </c>
      <c r="AX23" s="214"/>
      <c r="AY23" s="181"/>
      <c r="AZ23" s="182"/>
      <c r="BA23" s="182"/>
      <c r="BB23" s="182"/>
      <c r="BC23" s="182"/>
      <c r="BD23" s="183"/>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24"/>
        <v>0</v>
      </c>
      <c r="AV24" s="212"/>
      <c r="AW24" s="213">
        <f t="shared" si="22"/>
        <v>0</v>
      </c>
      <c r="AX24" s="214"/>
      <c r="AY24" s="181"/>
      <c r="AZ24" s="182"/>
      <c r="BA24" s="182"/>
      <c r="BB24" s="182"/>
      <c r="BC24" s="182"/>
      <c r="BD24" s="183"/>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24"/>
        <v>0</v>
      </c>
      <c r="AV25" s="212"/>
      <c r="AW25" s="213">
        <f t="shared" si="22"/>
        <v>0</v>
      </c>
      <c r="AX25" s="214"/>
      <c r="AY25" s="181"/>
      <c r="AZ25" s="182"/>
      <c r="BA25" s="182"/>
      <c r="BB25" s="182"/>
      <c r="BC25" s="182"/>
      <c r="BD25" s="183"/>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24"/>
        <v>0</v>
      </c>
      <c r="AV26" s="212"/>
      <c r="AW26" s="213">
        <f t="shared" si="22"/>
        <v>0</v>
      </c>
      <c r="AX26" s="214"/>
      <c r="AY26" s="181"/>
      <c r="AZ26" s="182"/>
      <c r="BA26" s="182"/>
      <c r="BB26" s="182"/>
      <c r="BC26" s="182"/>
      <c r="BD26" s="183"/>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24"/>
        <v>0</v>
      </c>
      <c r="AV27" s="212"/>
      <c r="AW27" s="213">
        <f t="shared" si="22"/>
        <v>0</v>
      </c>
      <c r="AX27" s="214"/>
      <c r="AY27" s="181"/>
      <c r="AZ27" s="182"/>
      <c r="BA27" s="182"/>
      <c r="BB27" s="182"/>
      <c r="BC27" s="182"/>
      <c r="BD27" s="183"/>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24"/>
        <v>0</v>
      </c>
      <c r="AV28" s="212"/>
      <c r="AW28" s="213">
        <f t="shared" si="22"/>
        <v>0</v>
      </c>
      <c r="AX28" s="214"/>
      <c r="AY28" s="181"/>
      <c r="AZ28" s="182"/>
      <c r="BA28" s="182"/>
      <c r="BB28" s="182"/>
      <c r="BC28" s="182"/>
      <c r="BD28" s="183"/>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24"/>
        <v>0</v>
      </c>
      <c r="AV29" s="212"/>
      <c r="AW29" s="213">
        <f t="shared" si="22"/>
        <v>0</v>
      </c>
      <c r="AX29" s="214"/>
      <c r="AY29" s="181"/>
      <c r="AZ29" s="182"/>
      <c r="BA29" s="182"/>
      <c r="BB29" s="182"/>
      <c r="BC29" s="182"/>
      <c r="BD29" s="183"/>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24"/>
        <v>0</v>
      </c>
      <c r="AV30" s="212"/>
      <c r="AW30" s="213">
        <f t="shared" si="22"/>
        <v>0</v>
      </c>
      <c r="AX30" s="214"/>
      <c r="AY30" s="181"/>
      <c r="AZ30" s="182"/>
      <c r="BA30" s="182"/>
      <c r="BB30" s="182"/>
      <c r="BC30" s="182"/>
      <c r="BD30" s="183"/>
    </row>
    <row r="31" spans="1:56" ht="39.950000000000003" customHeight="1" thickBot="1" x14ac:dyDescent="0.45">
      <c r="A31" s="71"/>
      <c r="B31" s="87">
        <f t="shared" si="23"/>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24"/>
        <v>0</v>
      </c>
      <c r="AV31" s="195"/>
      <c r="AW31" s="196">
        <f t="shared" si="22"/>
        <v>0</v>
      </c>
      <c r="AX31" s="197"/>
      <c r="AY31" s="198"/>
      <c r="AZ31" s="199"/>
      <c r="BA31" s="199"/>
      <c r="BB31" s="199"/>
      <c r="BC31" s="199"/>
      <c r="BD31" s="20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t="s">
        <v>3</v>
      </c>
      <c r="D36" s="156"/>
      <c r="E36" s="171">
        <f>SUMIFS($AU$14:$AV$31,$C$14:$D$31,"介護支援専門員",$E$14:$F$31,"A")</f>
        <v>0</v>
      </c>
      <c r="F36" s="172"/>
      <c r="G36" s="173">
        <f>SUMIFS($AW$14:$AX$31,$C$14:$D$31,"介護支援専門員",$E$14:$F$31,"A")</f>
        <v>0</v>
      </c>
      <c r="H36" s="174"/>
      <c r="I36" s="110"/>
      <c r="J36" s="175">
        <v>0</v>
      </c>
      <c r="K36" s="176"/>
      <c r="L36" s="175">
        <v>0</v>
      </c>
      <c r="M36" s="176"/>
      <c r="N36" s="109"/>
      <c r="O36" s="109"/>
      <c r="P36" s="175">
        <v>0</v>
      </c>
      <c r="Q36" s="176"/>
      <c r="R36" s="97"/>
      <c r="S36" s="97"/>
      <c r="T36" s="154" t="s">
        <v>4</v>
      </c>
      <c r="U36" s="156"/>
      <c r="V36" s="154" t="s">
        <v>51</v>
      </c>
      <c r="W36" s="155"/>
      <c r="X36" s="155"/>
      <c r="Y36" s="156"/>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t="s">
        <v>5</v>
      </c>
      <c r="D38" s="156"/>
      <c r="E38" s="171">
        <f>SUMIFS($AU$14:$AV$31,$C$14:$D$31,"介護支援専門員",$E$14:$F$31,"C")</f>
        <v>0</v>
      </c>
      <c r="F38" s="172"/>
      <c r="G38" s="173">
        <f>SUMIFS($AW$14:$AX$31,$C$14:$D$31,"介護支援専門員",$E$14:$F$31,"C")</f>
        <v>0</v>
      </c>
      <c r="H38" s="174"/>
      <c r="I38" s="110"/>
      <c r="J38" s="175">
        <v>0</v>
      </c>
      <c r="K38" s="176"/>
      <c r="L38" s="177">
        <v>0</v>
      </c>
      <c r="M38" s="178"/>
      <c r="N38" s="109"/>
      <c r="O38" s="109"/>
      <c r="P38" s="171" t="s">
        <v>30</v>
      </c>
      <c r="Q38" s="172"/>
      <c r="R38" s="97"/>
      <c r="S38" s="97"/>
      <c r="T38" s="154" t="s">
        <v>6</v>
      </c>
      <c r="U38" s="156"/>
      <c r="V38" s="154" t="s">
        <v>69</v>
      </c>
      <c r="W38" s="155"/>
      <c r="X38" s="155"/>
      <c r="Y38" s="156"/>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t="s">
        <v>27</v>
      </c>
      <c r="D40" s="156"/>
      <c r="E40" s="171">
        <f>SUM(E36:F39)</f>
        <v>0</v>
      </c>
      <c r="F40" s="172"/>
      <c r="G40" s="173">
        <f>SUM(G36:H39)</f>
        <v>0</v>
      </c>
      <c r="H40" s="174"/>
      <c r="I40" s="110"/>
      <c r="J40" s="171">
        <f>SUM(J36:K39)</f>
        <v>0</v>
      </c>
      <c r="K40" s="172"/>
      <c r="L40" s="171">
        <f>SUM(L36:M39)</f>
        <v>0</v>
      </c>
      <c r="M40" s="172"/>
      <c r="N40" s="109"/>
      <c r="O40" s="109"/>
      <c r="P40" s="171">
        <f>SUM(P36:Q37)</f>
        <v>0</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5">
        <f>IF($J$42="週",L40,J40)</f>
        <v>0</v>
      </c>
      <c r="D45" s="166"/>
      <c r="E45" s="166"/>
      <c r="F45" s="167"/>
      <c r="G45" s="140" t="s">
        <v>28</v>
      </c>
      <c r="H45" s="154">
        <f>IF($J$42="週",$AV$5,$AZ$5)</f>
        <v>40</v>
      </c>
      <c r="I45" s="155"/>
      <c r="J45" s="155"/>
      <c r="K45" s="156"/>
      <c r="L45" s="140" t="s">
        <v>29</v>
      </c>
      <c r="M45" s="157">
        <f>ROUNDDOWN(C45/H45,1)</f>
        <v>0</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4">
        <f>P40</f>
        <v>0</v>
      </c>
      <c r="D50" s="155"/>
      <c r="E50" s="155"/>
      <c r="F50" s="156"/>
      <c r="G50" s="140" t="s">
        <v>81</v>
      </c>
      <c r="H50" s="157">
        <f>M45</f>
        <v>0</v>
      </c>
      <c r="I50" s="158"/>
      <c r="J50" s="158"/>
      <c r="K50" s="159"/>
      <c r="L50" s="140" t="s">
        <v>29</v>
      </c>
      <c r="M50" s="160">
        <f>ROUNDDOWN(C50+H50,1)</f>
        <v>0</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verticalDpi="0"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vt:lpstr>
      <vt:lpstr>居宅介護支援（１枚版）</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2021-03-21T05:52:46Z</cp:lastPrinted>
  <dcterms:created xsi:type="dcterms:W3CDTF">2020-01-14T23:44:41Z</dcterms:created>
  <dcterms:modified xsi:type="dcterms:W3CDTF">2023-08-04T00:00:32Z</dcterms:modified>
</cp:coreProperties>
</file>