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66925"/>
  <mc:AlternateContent xmlns:mc="http://schemas.openxmlformats.org/markup-compatibility/2006">
    <mc:Choice Requires="x15">
      <x15ac:absPath xmlns:x15ac="http://schemas.microsoft.com/office/spreadsheetml/2010/11/ac" url="C:\Users\aj30\Desktop\R4年度運営状況点検書\勤務形態一覧表（厚労省）\R5.8時点確定版\"/>
    </mc:Choice>
  </mc:AlternateContent>
  <xr:revisionPtr revIDLastSave="0" documentId="13_ncr:1_{17BB4547-822F-4973-A8E8-CC7C349B9041}" xr6:coauthVersionLast="43" xr6:coauthVersionMax="43" xr10:uidLastSave="{00000000-0000-0000-0000-000000000000}"/>
  <bookViews>
    <workbookView xWindow="-120" yWindow="-120" windowWidth="19440" windowHeight="15150" activeTab="1" xr2:uid="{00000000-000D-0000-FFFF-FFFF00000000}"/>
  </bookViews>
  <sheets>
    <sheet name="記入方法" sheetId="4" r:id="rId1"/>
    <sheet name="【要提出】小規模多機能型居宅介護" sheetId="2" r:id="rId2"/>
    <sheet name="【要提出】シフト記号表（勤務時間帯）" sheetId="9" r:id="rId3"/>
    <sheet name="プルダウン・リスト" sheetId="3" r:id="rId4"/>
  </sheets>
  <definedNames>
    <definedName name="_xlnm.Print_Area" localSheetId="2">'【要提出】シフト記号表（勤務時間帯）'!$A$1:$AH$49</definedName>
    <definedName name="_xlnm.Print_Area" localSheetId="1">【要提出】小規模多機能型居宅介護!$A$1:$BI$81</definedName>
    <definedName name="_xlnm.Print_Area" localSheetId="0">記入方法!$A$1:$U$88</definedName>
    <definedName name="介護支援専門員">プルダウン・リスト!$F$15:$F$23</definedName>
    <definedName name="介護従業者_通いサービス">プルダウン・リスト!$D$15:$D$23</definedName>
    <definedName name="介護従業者_訪問サービス">プルダウン・リスト!$E$15:$E$23</definedName>
    <definedName name="管理者">プルダウン・リスト!$C$15:$C$23</definedName>
    <definedName name="計画作成担当者">プルダウン・リスト!$G$15:$G$23</definedName>
    <definedName name="職種">プルダウン・リスト!$C$14:$L$14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1" i="2" l="1"/>
  <c r="G68" i="2"/>
  <c r="G65" i="2"/>
  <c r="G62" i="2"/>
  <c r="G59" i="2"/>
  <c r="G56" i="2"/>
  <c r="G53" i="2"/>
  <c r="G50" i="2"/>
  <c r="G47" i="2"/>
  <c r="G44" i="2"/>
  <c r="G41" i="2"/>
  <c r="G38" i="2"/>
  <c r="G35" i="2"/>
  <c r="G32" i="2"/>
  <c r="G29" i="2"/>
  <c r="G26" i="2"/>
  <c r="V79" i="2" s="1"/>
  <c r="U71" i="2"/>
  <c r="U79" i="2" l="1"/>
  <c r="AY79" i="2"/>
  <c r="AW79" i="2"/>
  <c r="AU79" i="2"/>
  <c r="AS79" i="2"/>
  <c r="AQ79" i="2"/>
  <c r="AO79" i="2"/>
  <c r="AM79" i="2"/>
  <c r="AK79" i="2"/>
  <c r="AI79" i="2"/>
  <c r="AG79" i="2"/>
  <c r="AE79" i="2"/>
  <c r="AC79" i="2"/>
  <c r="AA79" i="2"/>
  <c r="Y79" i="2"/>
  <c r="W79" i="2"/>
  <c r="AX79" i="2"/>
  <c r="AV79" i="2"/>
  <c r="AT79" i="2"/>
  <c r="AR79" i="2"/>
  <c r="AP79" i="2"/>
  <c r="AN79" i="2"/>
  <c r="AL79" i="2"/>
  <c r="AJ79" i="2"/>
  <c r="AH79" i="2"/>
  <c r="AF79" i="2"/>
  <c r="AD79" i="2"/>
  <c r="AB79" i="2"/>
  <c r="Z79" i="2"/>
  <c r="X79" i="2"/>
  <c r="F70" i="2" l="1"/>
  <c r="F67" i="2"/>
  <c r="F64" i="2"/>
  <c r="F61" i="2"/>
  <c r="F58" i="2"/>
  <c r="F55" i="2"/>
  <c r="F52" i="2"/>
  <c r="F49" i="2"/>
  <c r="F46" i="2"/>
  <c r="F43" i="2"/>
  <c r="F40" i="2"/>
  <c r="F37" i="2"/>
  <c r="F34" i="2"/>
  <c r="F31" i="2"/>
  <c r="F28" i="2"/>
  <c r="F25" i="2"/>
  <c r="AW13" i="2" l="1"/>
  <c r="AY26" i="2" l="1"/>
  <c r="AC26" i="2"/>
  <c r="AD26" i="2"/>
  <c r="AJ26" i="2"/>
  <c r="AK26" i="2"/>
  <c r="AQ26" i="2"/>
  <c r="AR26" i="2"/>
  <c r="AX26" i="2"/>
  <c r="V28" i="2" l="1"/>
  <c r="AZ19" i="2" l="1"/>
  <c r="AY71" i="2" l="1"/>
  <c r="AX71"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AY70" i="2"/>
  <c r="AX70" i="2"/>
  <c r="AW70" i="2"/>
  <c r="AV70" i="2"/>
  <c r="AU70" i="2"/>
  <c r="AT70" i="2"/>
  <c r="AS70" i="2"/>
  <c r="AR70" i="2"/>
  <c r="AQ70" i="2"/>
  <c r="AP70" i="2"/>
  <c r="AO70" i="2"/>
  <c r="AN70" i="2"/>
  <c r="AM70" i="2"/>
  <c r="AL70" i="2"/>
  <c r="AK70" i="2"/>
  <c r="AJ70" i="2"/>
  <c r="AI70" i="2"/>
  <c r="AH70" i="2"/>
  <c r="AG70" i="2"/>
  <c r="AF70" i="2"/>
  <c r="AE70" i="2"/>
  <c r="AD70" i="2"/>
  <c r="AC70" i="2"/>
  <c r="AB70" i="2"/>
  <c r="AA70" i="2"/>
  <c r="Z70" i="2"/>
  <c r="Y70" i="2"/>
  <c r="X70" i="2"/>
  <c r="W70" i="2"/>
  <c r="V70" i="2"/>
  <c r="U70" i="2"/>
  <c r="AY68"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AY67" i="2"/>
  <c r="AX67" i="2"/>
  <c r="AW67"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AY65"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AY64" i="2"/>
  <c r="AX64" i="2"/>
  <c r="AW64"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AY62"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AY61" i="2"/>
  <c r="AX61" i="2"/>
  <c r="AW61" i="2"/>
  <c r="AV61" i="2"/>
  <c r="AU61" i="2"/>
  <c r="AT61" i="2"/>
  <c r="AS61" i="2"/>
  <c r="AR61" i="2"/>
  <c r="AQ61" i="2"/>
  <c r="AP61" i="2"/>
  <c r="AO61" i="2"/>
  <c r="AN61" i="2"/>
  <c r="AM61" i="2"/>
  <c r="AL61" i="2"/>
  <c r="AK61" i="2"/>
  <c r="AJ61" i="2"/>
  <c r="AI61" i="2"/>
  <c r="AH61" i="2"/>
  <c r="AG61" i="2"/>
  <c r="AF61" i="2"/>
  <c r="AE61" i="2"/>
  <c r="AD61" i="2"/>
  <c r="AC61" i="2"/>
  <c r="AB61" i="2"/>
  <c r="AA61" i="2"/>
  <c r="Z61" i="2"/>
  <c r="Y61" i="2"/>
  <c r="X61" i="2"/>
  <c r="W61" i="2"/>
  <c r="V61" i="2"/>
  <c r="U61" i="2"/>
  <c r="AY59"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AY58" i="2"/>
  <c r="AX58" i="2"/>
  <c r="AW58" i="2"/>
  <c r="AV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V58" i="2"/>
  <c r="U58" i="2"/>
  <c r="AY56"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AY55" i="2"/>
  <c r="AX55" i="2"/>
  <c r="AW55" i="2"/>
  <c r="AV55" i="2"/>
  <c r="AU55" i="2"/>
  <c r="AT55" i="2"/>
  <c r="AS55" i="2"/>
  <c r="AR55" i="2"/>
  <c r="AQ55" i="2"/>
  <c r="AP55" i="2"/>
  <c r="AO55" i="2"/>
  <c r="AN55" i="2"/>
  <c r="AM55" i="2"/>
  <c r="AL55" i="2"/>
  <c r="AK55" i="2"/>
  <c r="AJ55" i="2"/>
  <c r="AI55" i="2"/>
  <c r="AH55" i="2"/>
  <c r="AG55" i="2"/>
  <c r="AF55" i="2"/>
  <c r="AE55" i="2"/>
  <c r="AD55" i="2"/>
  <c r="AC55" i="2"/>
  <c r="AB55" i="2"/>
  <c r="AA55" i="2"/>
  <c r="Z55" i="2"/>
  <c r="Y55" i="2"/>
  <c r="X55" i="2"/>
  <c r="W55" i="2"/>
  <c r="V55" i="2"/>
  <c r="U55" i="2"/>
  <c r="AY53"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AY52" i="2"/>
  <c r="AX52" i="2"/>
  <c r="AW52" i="2"/>
  <c r="AV52" i="2"/>
  <c r="AU52" i="2"/>
  <c r="AT52" i="2"/>
  <c r="AS52" i="2"/>
  <c r="AR52" i="2"/>
  <c r="AQ52" i="2"/>
  <c r="AP52" i="2"/>
  <c r="AO52" i="2"/>
  <c r="AN52" i="2"/>
  <c r="AM52" i="2"/>
  <c r="AL52" i="2"/>
  <c r="AK52" i="2"/>
  <c r="AJ52" i="2"/>
  <c r="AI52" i="2"/>
  <c r="AH52" i="2"/>
  <c r="AG52" i="2"/>
  <c r="AF52" i="2"/>
  <c r="AE52" i="2"/>
  <c r="AD52" i="2"/>
  <c r="AC52" i="2"/>
  <c r="AB52" i="2"/>
  <c r="AA52" i="2"/>
  <c r="Z52" i="2"/>
  <c r="Y52" i="2"/>
  <c r="X52" i="2"/>
  <c r="W52" i="2"/>
  <c r="V52" i="2"/>
  <c r="U52"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AY49" i="2"/>
  <c r="AX49" i="2"/>
  <c r="AW49" i="2"/>
  <c r="AV49" i="2"/>
  <c r="AU49" i="2"/>
  <c r="AT49" i="2"/>
  <c r="AS49" i="2"/>
  <c r="AR49" i="2"/>
  <c r="AQ49" i="2"/>
  <c r="AP49" i="2"/>
  <c r="AO49" i="2"/>
  <c r="AN49" i="2"/>
  <c r="AM49" i="2"/>
  <c r="AL49" i="2"/>
  <c r="AK49" i="2"/>
  <c r="AJ49" i="2"/>
  <c r="AI49" i="2"/>
  <c r="AH49" i="2"/>
  <c r="AG49" i="2"/>
  <c r="AF49" i="2"/>
  <c r="AE49" i="2"/>
  <c r="AD49" i="2"/>
  <c r="AC49" i="2"/>
  <c r="AB49" i="2"/>
  <c r="AA49" i="2"/>
  <c r="Z49" i="2"/>
  <c r="Y49" i="2"/>
  <c r="X49" i="2"/>
  <c r="W49" i="2"/>
  <c r="V49" i="2"/>
  <c r="AY47" i="2"/>
  <c r="AX47" i="2"/>
  <c r="AV47" i="2"/>
  <c r="AU47" i="2"/>
  <c r="AT47" i="2"/>
  <c r="AS47" i="2"/>
  <c r="AR47" i="2"/>
  <c r="AQ47" i="2"/>
  <c r="AO47" i="2"/>
  <c r="AN47" i="2"/>
  <c r="AM47" i="2"/>
  <c r="AL47" i="2"/>
  <c r="AK47" i="2"/>
  <c r="AJ47" i="2"/>
  <c r="AH47" i="2"/>
  <c r="AG47" i="2"/>
  <c r="AF47" i="2"/>
  <c r="AE47" i="2"/>
  <c r="AD47" i="2"/>
  <c r="AC47" i="2"/>
  <c r="AA47" i="2"/>
  <c r="Z47" i="2"/>
  <c r="Y47" i="2"/>
  <c r="X47" i="2"/>
  <c r="W47" i="2"/>
  <c r="V47" i="2"/>
  <c r="AY46" i="2"/>
  <c r="AX46" i="2"/>
  <c r="AV46" i="2"/>
  <c r="AU46" i="2"/>
  <c r="AT46" i="2"/>
  <c r="AS46" i="2"/>
  <c r="AR46" i="2"/>
  <c r="AQ46" i="2"/>
  <c r="AO46" i="2"/>
  <c r="AN46" i="2"/>
  <c r="AM46" i="2"/>
  <c r="AL46" i="2"/>
  <c r="AK46" i="2"/>
  <c r="AJ46" i="2"/>
  <c r="AH46" i="2"/>
  <c r="AG46" i="2"/>
  <c r="AF46" i="2"/>
  <c r="AE46" i="2"/>
  <c r="AD46" i="2"/>
  <c r="AC46" i="2"/>
  <c r="AA46" i="2"/>
  <c r="Z46" i="2"/>
  <c r="Y46" i="2"/>
  <c r="X46" i="2"/>
  <c r="W46" i="2"/>
  <c r="V46" i="2"/>
  <c r="AY44" i="2"/>
  <c r="AX44" i="2"/>
  <c r="AR44" i="2"/>
  <c r="AQ44" i="2"/>
  <c r="AK44" i="2"/>
  <c r="AJ44" i="2"/>
  <c r="AD44" i="2"/>
  <c r="AC44" i="2"/>
  <c r="W44" i="2"/>
  <c r="V44" i="2"/>
  <c r="AY43" i="2"/>
  <c r="AY78" i="2" s="1"/>
  <c r="AX43" i="2"/>
  <c r="AX78" i="2" s="1"/>
  <c r="AR43" i="2"/>
  <c r="AR78" i="2" s="1"/>
  <c r="AQ43" i="2"/>
  <c r="AQ78" i="2" s="1"/>
  <c r="AK43" i="2"/>
  <c r="AK78" i="2" s="1"/>
  <c r="AJ43" i="2"/>
  <c r="AJ78" i="2" s="1"/>
  <c r="AD43" i="2"/>
  <c r="AD78" i="2" s="1"/>
  <c r="AC43" i="2"/>
  <c r="AC78" i="2" s="1"/>
  <c r="W43" i="2"/>
  <c r="W78" i="2" s="1"/>
  <c r="V43" i="2"/>
  <c r="V78" i="2" s="1"/>
  <c r="AY41" i="2"/>
  <c r="AX41" i="2"/>
  <c r="AR41" i="2"/>
  <c r="AQ41" i="2"/>
  <c r="AK41" i="2"/>
  <c r="AJ41" i="2"/>
  <c r="AD41" i="2"/>
  <c r="AC41" i="2"/>
  <c r="W41" i="2"/>
  <c r="V41" i="2"/>
  <c r="AY40" i="2"/>
  <c r="AX40" i="2"/>
  <c r="AR40" i="2"/>
  <c r="AQ40" i="2"/>
  <c r="AK40" i="2"/>
  <c r="AJ40" i="2"/>
  <c r="AD40" i="2"/>
  <c r="AC40" i="2"/>
  <c r="W40" i="2"/>
  <c r="V40" i="2"/>
  <c r="AY38" i="2"/>
  <c r="AX38" i="2"/>
  <c r="AR38" i="2"/>
  <c r="AQ38" i="2"/>
  <c r="AK38" i="2"/>
  <c r="AJ38" i="2"/>
  <c r="AD38" i="2"/>
  <c r="AC38" i="2"/>
  <c r="W38" i="2"/>
  <c r="V38" i="2"/>
  <c r="AY37" i="2"/>
  <c r="AX37" i="2"/>
  <c r="AR37" i="2"/>
  <c r="AQ37" i="2"/>
  <c r="AK37" i="2"/>
  <c r="AJ37" i="2"/>
  <c r="AD37" i="2"/>
  <c r="AC37" i="2"/>
  <c r="W37" i="2"/>
  <c r="V37" i="2"/>
  <c r="AY35" i="2"/>
  <c r="AX35" i="2"/>
  <c r="AR35" i="2"/>
  <c r="AQ35" i="2"/>
  <c r="AK35" i="2"/>
  <c r="AJ35" i="2"/>
  <c r="AD35" i="2"/>
  <c r="AC35" i="2"/>
  <c r="W35" i="2"/>
  <c r="V35" i="2"/>
  <c r="AY34" i="2"/>
  <c r="AX34" i="2"/>
  <c r="AR34" i="2"/>
  <c r="AQ34" i="2"/>
  <c r="AK34" i="2"/>
  <c r="AJ34" i="2"/>
  <c r="AD34" i="2"/>
  <c r="AC34" i="2"/>
  <c r="W34" i="2"/>
  <c r="V34" i="2"/>
  <c r="AY32" i="2"/>
  <c r="AX32" i="2"/>
  <c r="AR32" i="2"/>
  <c r="AQ32" i="2"/>
  <c r="AK32" i="2"/>
  <c r="AJ32" i="2"/>
  <c r="AD32" i="2"/>
  <c r="AC32" i="2"/>
  <c r="W32" i="2"/>
  <c r="AY31" i="2"/>
  <c r="AY77" i="2" s="1"/>
  <c r="AX31" i="2"/>
  <c r="AX77" i="2" s="1"/>
  <c r="AR31" i="2"/>
  <c r="AR77" i="2" s="1"/>
  <c r="AQ31" i="2"/>
  <c r="AQ77" i="2" s="1"/>
  <c r="AK31" i="2"/>
  <c r="AK77" i="2" s="1"/>
  <c r="AJ31" i="2"/>
  <c r="AJ77" i="2" s="1"/>
  <c r="AD31" i="2"/>
  <c r="AD77" i="2" s="1"/>
  <c r="AC31" i="2"/>
  <c r="AC77" i="2" s="1"/>
  <c r="W31" i="2"/>
  <c r="W77" i="2" s="1"/>
  <c r="W29" i="2"/>
  <c r="AY29" i="2"/>
  <c r="AX29" i="2"/>
  <c r="AR29" i="2"/>
  <c r="AQ29" i="2"/>
  <c r="AK29" i="2"/>
  <c r="AJ29" i="2"/>
  <c r="AD29" i="2"/>
  <c r="AC29" i="2"/>
  <c r="AY28" i="2"/>
  <c r="AX28" i="2"/>
  <c r="AR28" i="2"/>
  <c r="AQ28" i="2"/>
  <c r="AK28" i="2"/>
  <c r="AJ28" i="2"/>
  <c r="AD28" i="2"/>
  <c r="AC28" i="2"/>
  <c r="W28" i="2"/>
  <c r="W25" i="2"/>
  <c r="AC25" i="2"/>
  <c r="AD25" i="2"/>
  <c r="AJ25" i="2"/>
  <c r="AK25" i="2"/>
  <c r="AQ25" i="2"/>
  <c r="AR25" i="2"/>
  <c r="AX25" i="2"/>
  <c r="W26" i="2"/>
  <c r="U47" i="9"/>
  <c r="O47" i="9"/>
  <c r="S47" i="9" s="1"/>
  <c r="M47" i="9"/>
  <c r="K47" i="9"/>
  <c r="U46" i="9"/>
  <c r="O46" i="9"/>
  <c r="S46" i="9" s="1"/>
  <c r="M46" i="9"/>
  <c r="U45" i="9"/>
  <c r="O45" i="9"/>
  <c r="S45" i="9" s="1"/>
  <c r="M45" i="9"/>
  <c r="K45" i="9"/>
  <c r="U44" i="9"/>
  <c r="O44" i="9"/>
  <c r="S44" i="9" s="1"/>
  <c r="M44" i="9"/>
  <c r="K44" i="9"/>
  <c r="U43" i="9"/>
  <c r="S43" i="9"/>
  <c r="Q43" i="9"/>
  <c r="W43" i="9" s="1"/>
  <c r="Y43" i="9" s="1"/>
  <c r="O43" i="9"/>
  <c r="M43" i="9"/>
  <c r="K43" i="9"/>
  <c r="U42" i="9"/>
  <c r="S42" i="9"/>
  <c r="Q42" i="9"/>
  <c r="W42" i="9" s="1"/>
  <c r="Y42" i="9" s="1"/>
  <c r="O42" i="9"/>
  <c r="M42" i="9"/>
  <c r="K42" i="9"/>
  <c r="U41" i="9"/>
  <c r="S41" i="9"/>
  <c r="Q41" i="9"/>
  <c r="W41" i="9" s="1"/>
  <c r="Y41" i="9" s="1"/>
  <c r="O41" i="9"/>
  <c r="M41" i="9"/>
  <c r="K41" i="9"/>
  <c r="U40" i="9"/>
  <c r="S40" i="9"/>
  <c r="Q40" i="9"/>
  <c r="W40" i="9" s="1"/>
  <c r="Y40" i="9" s="1"/>
  <c r="O40" i="9"/>
  <c r="M40" i="9"/>
  <c r="K40" i="9"/>
  <c r="U39" i="9"/>
  <c r="S39" i="9"/>
  <c r="Q39" i="9"/>
  <c r="W39" i="9" s="1"/>
  <c r="Y39" i="9" s="1"/>
  <c r="O39" i="9"/>
  <c r="M39" i="9"/>
  <c r="K39" i="9"/>
  <c r="U38" i="9"/>
  <c r="S38" i="9"/>
  <c r="Q38" i="9"/>
  <c r="W38" i="9" s="1"/>
  <c r="Y38" i="9" s="1"/>
  <c r="O38" i="9"/>
  <c r="M38" i="9"/>
  <c r="K38" i="9"/>
  <c r="U21" i="9"/>
  <c r="S21" i="9"/>
  <c r="Q21" i="9"/>
  <c r="W21" i="9" s="1"/>
  <c r="Y21" i="9" s="1"/>
  <c r="O21" i="9"/>
  <c r="M21" i="9"/>
  <c r="K21" i="9"/>
  <c r="U20" i="9"/>
  <c r="S20" i="9"/>
  <c r="Q20" i="9"/>
  <c r="W20" i="9" s="1"/>
  <c r="Y20" i="9" s="1"/>
  <c r="O20" i="9"/>
  <c r="M20" i="9"/>
  <c r="K20" i="9"/>
  <c r="U19" i="9"/>
  <c r="S19" i="9"/>
  <c r="Q19" i="9"/>
  <c r="W19" i="9" s="1"/>
  <c r="Y19" i="9" s="1"/>
  <c r="O19" i="9"/>
  <c r="M19" i="9"/>
  <c r="K19" i="9"/>
  <c r="U18" i="9"/>
  <c r="S18" i="9"/>
  <c r="Q18" i="9"/>
  <c r="W18" i="9" s="1"/>
  <c r="Y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K8" i="9"/>
  <c r="AX80" i="2" l="1"/>
  <c r="AR80" i="2"/>
  <c r="AQ80" i="2"/>
  <c r="AJ80" i="2"/>
  <c r="AK80" i="2"/>
  <c r="AD80" i="2"/>
  <c r="AC80" i="2"/>
  <c r="W80" i="2"/>
  <c r="AZ52" i="2"/>
  <c r="AZ55" i="2"/>
  <c r="AZ58" i="2"/>
  <c r="AZ61" i="2"/>
  <c r="AZ64" i="2"/>
  <c r="AZ67" i="2"/>
  <c r="AZ70" i="2"/>
  <c r="Q47" i="9"/>
  <c r="W47" i="9" s="1"/>
  <c r="Y47" i="9" s="1"/>
  <c r="Q8" i="9"/>
  <c r="W8" i="9" s="1"/>
  <c r="Q9" i="9"/>
  <c r="W9" i="9" s="1"/>
  <c r="Q10" i="9"/>
  <c r="W10" i="9" s="1"/>
  <c r="Q14" i="9"/>
  <c r="W14" i="9" s="1"/>
  <c r="Q12" i="9"/>
  <c r="W12" i="9" s="1"/>
  <c r="Y12" i="9" s="1"/>
  <c r="Q16" i="9"/>
  <c r="W16" i="9" s="1"/>
  <c r="K46" i="9"/>
  <c r="AZ26" i="2"/>
  <c r="BB26" i="2" s="1"/>
  <c r="AZ35" i="2"/>
  <c r="BB35" i="2" s="1"/>
  <c r="AZ41" i="2"/>
  <c r="BB41" i="2" s="1"/>
  <c r="AZ53" i="2"/>
  <c r="BB53" i="2" s="1"/>
  <c r="AZ59" i="2"/>
  <c r="BB59" i="2" s="1"/>
  <c r="AZ65" i="2"/>
  <c r="BB65" i="2" s="1"/>
  <c r="AZ71" i="2"/>
  <c r="BB71" i="2" s="1"/>
  <c r="AZ47" i="2"/>
  <c r="BB47" i="2" s="1"/>
  <c r="AZ32" i="2"/>
  <c r="BB32" i="2" s="1"/>
  <c r="AZ38" i="2"/>
  <c r="BB38" i="2" s="1"/>
  <c r="AZ44" i="2"/>
  <c r="BB44" i="2" s="1"/>
  <c r="AZ50" i="2"/>
  <c r="BB50" i="2" s="1"/>
  <c r="AZ56" i="2"/>
  <c r="BB56" i="2" s="1"/>
  <c r="AZ62" i="2"/>
  <c r="BB62" i="2" s="1"/>
  <c r="AZ68" i="2"/>
  <c r="BB68" i="2" s="1"/>
  <c r="Q13" i="9"/>
  <c r="W13" i="9" s="1"/>
  <c r="Q17" i="9"/>
  <c r="W17" i="9" s="1"/>
  <c r="Y17" i="9" s="1"/>
  <c r="Q44" i="9"/>
  <c r="W44" i="9" s="1"/>
  <c r="Y44" i="9" s="1"/>
  <c r="Q11" i="9"/>
  <c r="W11" i="9" s="1"/>
  <c r="Q15" i="9"/>
  <c r="W15" i="9" s="1"/>
  <c r="Y15" i="9" s="1"/>
  <c r="Q45" i="9"/>
  <c r="W45" i="9" s="1"/>
  <c r="Y45" i="9" s="1"/>
  <c r="Q46" i="9"/>
  <c r="AW40" i="2" l="1"/>
  <c r="AU40" i="2"/>
  <c r="AS40" i="2"/>
  <c r="AO40" i="2"/>
  <c r="AM40" i="2"/>
  <c r="AI40" i="2"/>
  <c r="AG40" i="2"/>
  <c r="AE40" i="2"/>
  <c r="AA40" i="2"/>
  <c r="Y40" i="2"/>
  <c r="U40" i="2"/>
  <c r="AW37" i="2"/>
  <c r="AU37" i="2"/>
  <c r="AS37" i="2"/>
  <c r="AO37" i="2"/>
  <c r="AM37" i="2"/>
  <c r="AI37" i="2"/>
  <c r="AG37" i="2"/>
  <c r="AE37" i="2"/>
  <c r="AA37" i="2"/>
  <c r="Y37" i="2"/>
  <c r="U37" i="2"/>
  <c r="AV40" i="2"/>
  <c r="AT40" i="2"/>
  <c r="AP40" i="2"/>
  <c r="AN40" i="2"/>
  <c r="AL40" i="2"/>
  <c r="AH40" i="2"/>
  <c r="AF40" i="2"/>
  <c r="AB40" i="2"/>
  <c r="Z40" i="2"/>
  <c r="X40" i="2"/>
  <c r="AV37" i="2"/>
  <c r="AT37" i="2"/>
  <c r="AP37" i="2"/>
  <c r="AN37" i="2"/>
  <c r="AL37" i="2"/>
  <c r="AH37" i="2"/>
  <c r="AF37" i="2"/>
  <c r="AB37" i="2"/>
  <c r="Z37" i="2"/>
  <c r="X37" i="2"/>
  <c r="Y14" i="9"/>
  <c r="U50" i="2" s="1"/>
  <c r="U49" i="2"/>
  <c r="AZ49" i="2" s="1"/>
  <c r="Y9" i="9"/>
  <c r="AW31" i="2"/>
  <c r="AU31" i="2"/>
  <c r="AS31" i="2"/>
  <c r="AO31" i="2"/>
  <c r="AM31" i="2"/>
  <c r="AI31" i="2"/>
  <c r="AG31" i="2"/>
  <c r="AE31" i="2"/>
  <c r="AA31" i="2"/>
  <c r="Y31" i="2"/>
  <c r="AV31" i="2"/>
  <c r="AT31" i="2"/>
  <c r="AP31" i="2"/>
  <c r="AN31" i="2"/>
  <c r="AL31" i="2"/>
  <c r="AH31" i="2"/>
  <c r="AF31" i="2"/>
  <c r="AB31" i="2"/>
  <c r="Z31" i="2"/>
  <c r="X31" i="2"/>
  <c r="Y13" i="9"/>
  <c r="U28" i="2"/>
  <c r="AW28" i="2"/>
  <c r="AU28" i="2"/>
  <c r="AS28" i="2"/>
  <c r="AO28" i="2"/>
  <c r="AM28" i="2"/>
  <c r="AI28" i="2"/>
  <c r="AG28" i="2"/>
  <c r="AE28" i="2"/>
  <c r="AA28" i="2"/>
  <c r="X28" i="2"/>
  <c r="AV28" i="2"/>
  <c r="AT28" i="2"/>
  <c r="AP28" i="2"/>
  <c r="AN28" i="2"/>
  <c r="AL28" i="2"/>
  <c r="AH28" i="2"/>
  <c r="AF28" i="2"/>
  <c r="AB28" i="2"/>
  <c r="Z28" i="2"/>
  <c r="Y28" i="2"/>
  <c r="Y10" i="9"/>
  <c r="AW43" i="2"/>
  <c r="AW78" i="2" s="1"/>
  <c r="AU43" i="2"/>
  <c r="AU78" i="2" s="1"/>
  <c r="AS43" i="2"/>
  <c r="AS78" i="2" s="1"/>
  <c r="AO43" i="2"/>
  <c r="AO78" i="2" s="1"/>
  <c r="AM43" i="2"/>
  <c r="AM78" i="2" s="1"/>
  <c r="AI43" i="2"/>
  <c r="AI78" i="2" s="1"/>
  <c r="AG43" i="2"/>
  <c r="AG78" i="2" s="1"/>
  <c r="AE43" i="2"/>
  <c r="AE78" i="2" s="1"/>
  <c r="AA43" i="2"/>
  <c r="AA78" i="2" s="1"/>
  <c r="Y43" i="2"/>
  <c r="Y78" i="2" s="1"/>
  <c r="U43" i="2"/>
  <c r="AV43" i="2"/>
  <c r="AV78" i="2" s="1"/>
  <c r="AT43" i="2"/>
  <c r="AT78" i="2" s="1"/>
  <c r="AP43" i="2"/>
  <c r="AP78" i="2" s="1"/>
  <c r="AN43" i="2"/>
  <c r="AN78" i="2" s="1"/>
  <c r="AL43" i="2"/>
  <c r="AL78" i="2" s="1"/>
  <c r="AH43" i="2"/>
  <c r="AH78" i="2" s="1"/>
  <c r="AF43" i="2"/>
  <c r="AF78" i="2" s="1"/>
  <c r="AB43" i="2"/>
  <c r="AB78" i="2" s="1"/>
  <c r="Z43" i="2"/>
  <c r="Z78" i="2" s="1"/>
  <c r="X43" i="2"/>
  <c r="X78" i="2" s="1"/>
  <c r="AV34" i="2"/>
  <c r="AT34" i="2"/>
  <c r="AP34" i="2"/>
  <c r="AN34" i="2"/>
  <c r="AL34" i="2"/>
  <c r="AU34" i="2"/>
  <c r="AO34" i="2"/>
  <c r="AI34" i="2"/>
  <c r="AG34" i="2"/>
  <c r="AE34" i="2"/>
  <c r="AA34" i="2"/>
  <c r="Y34" i="2"/>
  <c r="U34" i="2"/>
  <c r="AW34" i="2"/>
  <c r="AS34" i="2"/>
  <c r="AM34" i="2"/>
  <c r="AH34" i="2"/>
  <c r="AF34" i="2"/>
  <c r="AB34" i="2"/>
  <c r="Z34" i="2"/>
  <c r="X34" i="2"/>
  <c r="AW46" i="2"/>
  <c r="AI46" i="2"/>
  <c r="U46" i="2"/>
  <c r="AP46" i="2"/>
  <c r="AB46" i="2"/>
  <c r="Y25" i="2"/>
  <c r="AE25" i="2"/>
  <c r="AI25" i="2"/>
  <c r="AO25" i="2"/>
  <c r="AU25" i="2"/>
  <c r="X25" i="2"/>
  <c r="Z25" i="2"/>
  <c r="AB25" i="2"/>
  <c r="AF25" i="2"/>
  <c r="AH25" i="2"/>
  <c r="AL25" i="2"/>
  <c r="AN25" i="2"/>
  <c r="AP25" i="2"/>
  <c r="AT25" i="2"/>
  <c r="AV25" i="2"/>
  <c r="AA25" i="2"/>
  <c r="AG25" i="2"/>
  <c r="AM25" i="2"/>
  <c r="AS25" i="2"/>
  <c r="AW25" i="2"/>
  <c r="Y11" i="9"/>
  <c r="U25" i="2"/>
  <c r="V31" i="2"/>
  <c r="V77" i="2" s="1"/>
  <c r="V25" i="2"/>
  <c r="U31" i="2"/>
  <c r="Y8" i="9"/>
  <c r="AY25" i="2"/>
  <c r="AY80" i="2" s="1"/>
  <c r="Y16" i="9"/>
  <c r="W46" i="9"/>
  <c r="Y46" i="9" s="1"/>
  <c r="U26" i="2" l="1"/>
  <c r="AE26" i="2"/>
  <c r="AG26" i="2"/>
  <c r="AI26" i="2"/>
  <c r="AM26" i="2"/>
  <c r="AO26" i="2"/>
  <c r="AS26" i="2"/>
  <c r="AU26" i="2"/>
  <c r="AW26" i="2"/>
  <c r="AB26" i="2"/>
  <c r="AF26" i="2"/>
  <c r="AH26" i="2"/>
  <c r="AL26" i="2"/>
  <c r="AN26" i="2"/>
  <c r="AP26" i="2"/>
  <c r="AT26" i="2"/>
  <c r="AV26" i="2"/>
  <c r="AP47" i="2"/>
  <c r="AB47" i="2"/>
  <c r="AW47" i="2"/>
  <c r="AI47" i="2"/>
  <c r="U47" i="2"/>
  <c r="Y26" i="2"/>
  <c r="X26" i="2"/>
  <c r="Z26" i="2"/>
  <c r="AA26" i="2"/>
  <c r="U77" i="2"/>
  <c r="AV41" i="2"/>
  <c r="AT41" i="2"/>
  <c r="AP41" i="2"/>
  <c r="AN41" i="2"/>
  <c r="AL41" i="2"/>
  <c r="AH41" i="2"/>
  <c r="AF41" i="2"/>
  <c r="AB41" i="2"/>
  <c r="Z41" i="2"/>
  <c r="X41" i="2"/>
  <c r="AV38" i="2"/>
  <c r="AT38" i="2"/>
  <c r="AP38" i="2"/>
  <c r="AN38" i="2"/>
  <c r="AL38" i="2"/>
  <c r="AH38" i="2"/>
  <c r="AF38" i="2"/>
  <c r="AB38" i="2"/>
  <c r="Z38" i="2"/>
  <c r="X38" i="2"/>
  <c r="AW41" i="2"/>
  <c r="AU41" i="2"/>
  <c r="AS41" i="2"/>
  <c r="AO41" i="2"/>
  <c r="AM41" i="2"/>
  <c r="AI41" i="2"/>
  <c r="AG41" i="2"/>
  <c r="AE41" i="2"/>
  <c r="AA41" i="2"/>
  <c r="Y41" i="2"/>
  <c r="U41" i="2"/>
  <c r="AW38" i="2"/>
  <c r="AU38" i="2"/>
  <c r="AS38" i="2"/>
  <c r="AO38" i="2"/>
  <c r="AM38" i="2"/>
  <c r="AI38" i="2"/>
  <c r="AG38" i="2"/>
  <c r="AE38" i="2"/>
  <c r="AA38" i="2"/>
  <c r="Y38" i="2"/>
  <c r="U38" i="2"/>
  <c r="AZ34" i="2"/>
  <c r="AV44" i="2"/>
  <c r="AT44" i="2"/>
  <c r="AP44" i="2"/>
  <c r="AN44" i="2"/>
  <c r="AL44" i="2"/>
  <c r="AH44" i="2"/>
  <c r="AF44" i="2"/>
  <c r="AB44" i="2"/>
  <c r="Z44" i="2"/>
  <c r="X44" i="2"/>
  <c r="AV35" i="2"/>
  <c r="AT35" i="2"/>
  <c r="AP35" i="2"/>
  <c r="AN35" i="2"/>
  <c r="AL35" i="2"/>
  <c r="AH35" i="2"/>
  <c r="AF35" i="2"/>
  <c r="AB35" i="2"/>
  <c r="Z35" i="2"/>
  <c r="X35" i="2"/>
  <c r="AW44" i="2"/>
  <c r="AU44" i="2"/>
  <c r="AS44" i="2"/>
  <c r="AO44" i="2"/>
  <c r="AM44" i="2"/>
  <c r="AI44" i="2"/>
  <c r="AG44" i="2"/>
  <c r="AE44" i="2"/>
  <c r="AA44" i="2"/>
  <c r="Y44" i="2"/>
  <c r="U44" i="2"/>
  <c r="AW35" i="2"/>
  <c r="AU35" i="2"/>
  <c r="AS35" i="2"/>
  <c r="AO35" i="2"/>
  <c r="AM35" i="2"/>
  <c r="AI35" i="2"/>
  <c r="AG35" i="2"/>
  <c r="AE35" i="2"/>
  <c r="AA35" i="2"/>
  <c r="Y35" i="2"/>
  <c r="U35" i="2"/>
  <c r="AL29" i="2"/>
  <c r="AV29" i="2"/>
  <c r="AT29" i="2"/>
  <c r="AP29" i="2"/>
  <c r="AN29" i="2"/>
  <c r="AI29" i="2"/>
  <c r="AG29" i="2"/>
  <c r="AE29" i="2"/>
  <c r="AA29" i="2"/>
  <c r="Y29" i="2"/>
  <c r="AW29" i="2"/>
  <c r="AU29" i="2"/>
  <c r="AS29" i="2"/>
  <c r="AO29" i="2"/>
  <c r="AM29" i="2"/>
  <c r="AH29" i="2"/>
  <c r="AF29" i="2"/>
  <c r="AB29" i="2"/>
  <c r="Z29" i="2"/>
  <c r="X29" i="2"/>
  <c r="Z77" i="2"/>
  <c r="Z80" i="2" s="1"/>
  <c r="AF77" i="2"/>
  <c r="AF80" i="2" s="1"/>
  <c r="AL77" i="2"/>
  <c r="AL80" i="2" s="1"/>
  <c r="AP77" i="2"/>
  <c r="AP80" i="2" s="1"/>
  <c r="AV77" i="2"/>
  <c r="AV80" i="2" s="1"/>
  <c r="AA77" i="2"/>
  <c r="AA80" i="2" s="1"/>
  <c r="AG77" i="2"/>
  <c r="AG80" i="2" s="1"/>
  <c r="AM77" i="2"/>
  <c r="AM80" i="2" s="1"/>
  <c r="AS77" i="2"/>
  <c r="AS80" i="2" s="1"/>
  <c r="AW77" i="2"/>
  <c r="AW80" i="2" s="1"/>
  <c r="AZ37" i="2"/>
  <c r="AZ46" i="2"/>
  <c r="U78" i="2"/>
  <c r="AZ78" i="2" s="1"/>
  <c r="AZ43" i="2"/>
  <c r="X77" i="2"/>
  <c r="X80" i="2" s="1"/>
  <c r="AB77" i="2"/>
  <c r="AB80" i="2" s="1"/>
  <c r="AH77" i="2"/>
  <c r="AH80" i="2" s="1"/>
  <c r="AN77" i="2"/>
  <c r="AN80" i="2" s="1"/>
  <c r="AT77" i="2"/>
  <c r="AT80" i="2" s="1"/>
  <c r="Y77" i="2"/>
  <c r="Y80" i="2" s="1"/>
  <c r="AE77" i="2"/>
  <c r="AE80" i="2" s="1"/>
  <c r="AI77" i="2"/>
  <c r="AI80" i="2" s="1"/>
  <c r="AO77" i="2"/>
  <c r="AO80" i="2" s="1"/>
  <c r="AU77" i="2"/>
  <c r="AU80" i="2" s="1"/>
  <c r="AV32" i="2"/>
  <c r="AT32" i="2"/>
  <c r="AP32" i="2"/>
  <c r="AN32" i="2"/>
  <c r="AL32" i="2"/>
  <c r="AH32" i="2"/>
  <c r="AF32" i="2"/>
  <c r="AB32" i="2"/>
  <c r="Z32" i="2"/>
  <c r="X32" i="2"/>
  <c r="AW32" i="2"/>
  <c r="AU32" i="2"/>
  <c r="AS32" i="2"/>
  <c r="AO32" i="2"/>
  <c r="AM32" i="2"/>
  <c r="AI32" i="2"/>
  <c r="AG32" i="2"/>
  <c r="AE32" i="2"/>
  <c r="AA32" i="2"/>
  <c r="Y32" i="2"/>
  <c r="AZ40" i="2"/>
  <c r="V80" i="2"/>
  <c r="AZ31" i="2"/>
  <c r="AZ28" i="2"/>
  <c r="AZ25" i="2"/>
  <c r="U32" i="2"/>
  <c r="V29" i="2"/>
  <c r="V32" i="2"/>
  <c r="U29" i="2"/>
  <c r="AZ29" i="2" s="1"/>
  <c r="BB29" i="2" s="1"/>
  <c r="V26" i="2"/>
  <c r="U80" i="2" l="1"/>
  <c r="AZ80" i="2" s="1"/>
  <c r="AZ77" i="2"/>
  <c r="AO10" i="2" s="1"/>
  <c r="B28" i="2" l="1"/>
  <c r="B31" i="2" s="1"/>
  <c r="B34" i="2" s="1"/>
  <c r="B37" i="2" s="1"/>
  <c r="B40" i="2" s="1"/>
  <c r="B43" i="2" s="1"/>
  <c r="B46" i="2" s="1"/>
  <c r="B49" i="2" s="1"/>
  <c r="B52" i="2" s="1"/>
  <c r="B55" i="2" s="1"/>
  <c r="B58" i="2" s="1"/>
  <c r="B61" i="2" s="1"/>
  <c r="B64" i="2" s="1"/>
  <c r="B67" i="2" s="1"/>
  <c r="B70" i="2" s="1"/>
  <c r="AZ79" i="2" l="1"/>
  <c r="AD2" i="2"/>
  <c r="BC8" i="2" s="1"/>
  <c r="BB70" i="2" l="1"/>
  <c r="BB58" i="2"/>
  <c r="BB43" i="2"/>
  <c r="BB46" i="2"/>
  <c r="BB61" i="2"/>
  <c r="BB49" i="2"/>
  <c r="BB34" i="2"/>
  <c r="BB64" i="2"/>
  <c r="BB52" i="2"/>
  <c r="BB37" i="2"/>
  <c r="BB67" i="2"/>
  <c r="BB55" i="2"/>
  <c r="BB40" i="2"/>
  <c r="BB31" i="2"/>
  <c r="BB25" i="2"/>
  <c r="BB28" i="2"/>
  <c r="AX21" i="2"/>
  <c r="AX22" i="2" s="1"/>
  <c r="AX23" i="2" s="1"/>
  <c r="AY21" i="2"/>
  <c r="AY22" i="2" s="1"/>
  <c r="AY23" i="2" s="1"/>
  <c r="AW21" i="2"/>
  <c r="AW22" i="2" s="1"/>
  <c r="AW23" i="2" s="1"/>
  <c r="W22" i="2"/>
  <c r="W23" i="2" s="1"/>
  <c r="AA22" i="2"/>
  <c r="AA23" i="2" s="1"/>
  <c r="AE22" i="2"/>
  <c r="AE23" i="2" s="1"/>
  <c r="AI22" i="2"/>
  <c r="AI23" i="2" s="1"/>
  <c r="AM22" i="2"/>
  <c r="AM23" i="2" s="1"/>
  <c r="AQ22" i="2"/>
  <c r="AQ23" i="2" s="1"/>
  <c r="AU22" i="2"/>
  <c r="AU23" i="2" s="1"/>
  <c r="V22" i="2"/>
  <c r="V23" i="2" s="1"/>
  <c r="X22" i="2"/>
  <c r="X23" i="2" s="1"/>
  <c r="AB22" i="2"/>
  <c r="AB23" i="2" s="1"/>
  <c r="AF22" i="2"/>
  <c r="AF23" i="2" s="1"/>
  <c r="AJ22" i="2"/>
  <c r="AJ23" i="2" s="1"/>
  <c r="AN22" i="2"/>
  <c r="AN23" i="2" s="1"/>
  <c r="AR22" i="2"/>
  <c r="AR23" i="2" s="1"/>
  <c r="AV22" i="2"/>
  <c r="AV23" i="2" s="1"/>
  <c r="Y22" i="2"/>
  <c r="Y23" i="2" s="1"/>
  <c r="AC22" i="2"/>
  <c r="AC23" i="2" s="1"/>
  <c r="AG22" i="2"/>
  <c r="AG23" i="2" s="1"/>
  <c r="AK22" i="2"/>
  <c r="AK23" i="2" s="1"/>
  <c r="AO22" i="2"/>
  <c r="AO23" i="2" s="1"/>
  <c r="AS22" i="2"/>
  <c r="AS23" i="2" s="1"/>
  <c r="Z22" i="2"/>
  <c r="Z23" i="2" s="1"/>
  <c r="AD22" i="2"/>
  <c r="AD23" i="2" s="1"/>
  <c r="AH22" i="2"/>
  <c r="AH23" i="2" s="1"/>
  <c r="AL22" i="2"/>
  <c r="AL23" i="2" s="1"/>
  <c r="AP22" i="2"/>
  <c r="AP23" i="2" s="1"/>
  <c r="AT22" i="2"/>
  <c r="AT23" i="2" s="1"/>
  <c r="U22" i="2"/>
  <c r="U23" i="2" s="1"/>
</calcChain>
</file>

<file path=xl/sharedStrings.xml><?xml version="1.0" encoding="utf-8"?>
<sst xmlns="http://schemas.openxmlformats.org/spreadsheetml/2006/main" count="737" uniqueCount="243">
  <si>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</si>
  <si>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</si>
  <si>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</si>
  <si>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</si>
  <si>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</si>
  <si>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</si>
  <si>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</si>
  <si>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</si>
  <si>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</si>
  <si>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</si>
  <si>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</si>
  <si>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</si>
  <si>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</si>
  <si>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</si>
  <si>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</si>
  <si>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</si>
  <si>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</si>
  <si>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</si>
  <si>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</si>
  <si>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</si>
  <si>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</si>
  <si>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</si>
  <si>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</si>
  <si>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</si>
  <si>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</si>
  <si>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</si>
  <si>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</si>
  <si>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</si>
  <si>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</si>
  <si>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</si>
  <si>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</si>
  <si>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</si>
  <si>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</si>
  <si>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</si>
  <si>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</si>
  <si>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</si>
  <si>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</si>
  <si>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</si>
  <si>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</si>
  <si>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</si>
  <si>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</si>
  <si>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</si>
  <si>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</si>
  <si>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</si>
  <si>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</si>
  <si>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</si>
  <si>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</si>
  <si>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</si>
  <si>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</si>
  <si>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</si>
  <si>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</si>
  <si>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</si>
  <si>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</si>
  <si>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</si>
  <si>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</si>
  <si>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</si>
  <si>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</si>
  <si>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</si>
  <si>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</si>
  <si>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</si>
  <si>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</si>
  <si>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</si>
  <si>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</si>
  <si>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</si>
  <si>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</si>
  <si>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</si>
  <si>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</si>
  <si>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</si>
  <si>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</si>
  <si>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</si>
  <si>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</si>
  <si>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</si>
  <si>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</si>
  <si>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</si>
  <si>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</si>
  <si>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</si>
  <si>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</si>
  <si>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</si>
  <si>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</si>
  <si>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</si>
  <si>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</si>
  <si>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</si>
  <si>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</si>
  <si>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</si>
  <si>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</si>
  <si>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</si>
  <si>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</si>
  <si>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</si>
  <si>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</si>
  <si>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</si>
  <si>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</si>
  <si>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</si>
  <si>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</si>
  <si>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</si>
  <si>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</si>
  <si>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</si>
  <si>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</si>
  <si>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</si>
  <si>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</si>
  <si>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</si>
  <si>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</si>
  <si>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</si>
  <si>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</si>
  <si>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</si>
  <si>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</si>
  <si>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</si>
  <si>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</si>
  <si>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</si>
  <si>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</si>
  <si>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</si>
  <si>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</si>
  <si>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</si>
  <si>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</si>
  <si>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</si>
  <si>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</si>
  <si>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</si>
  <si>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</si>
  <si>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</si>
  <si>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</si>
  <si>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</si>
  <si>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</si>
  <si>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</si>
  <si>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</si>
  <si>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</si>
  <si>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</si>
  <si>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</si>
  <si>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</si>
  <si>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</si>
  <si>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</si>
  <si>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</si>
  <si>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</si>
  <si>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</si>
  <si>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</si>
  <si>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</si>
  <si>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</si>
  <si>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</si>
  <si>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</si>
  <si>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</si>
  <si>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</si>
  <si>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</si>
  <si>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</si>
  <si>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</si>
  <si>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</si>
  <si>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</si>
  <si>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</si>
  <si>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</si>
  <si>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</si>
  <si>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</si>
  <si>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</si>
  <si>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</si>
  <si>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</si>
  <si>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</si>
  <si>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</si>
  <si>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</si>
  <si>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</si>
  <si>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</si>
  <si>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</si>
  <si>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</si>
  <si>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</si>
  <si>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</si>
  <si>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</si>
  <si>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</si>
  <si>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</si>
  <si>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</si>
  <si>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</si>
  <si>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</si>
  <si>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</si>
  <si>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</si>
  <si>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</si>
  <si>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</si>
  <si>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　　  新規又は再開の場合は、推定数を入力してください。</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</si>
  <si>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</si>
  <si>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</si>
  <si>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</si>
  <si>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(2)</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</si>
  <si>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</si>
  <si>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</si>
  <si>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</si>
  <si>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</si>
  <si>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訪問介護員</t>
    <rPh sb="0" eb="2">
      <t>ホウモン</t>
    </rPh>
    <rPh sb="2" eb="4">
      <t>カイゴ</t>
    </rPh>
    <rPh sb="4" eb="5">
      <t>イン</t>
    </rPh>
    <phoneticPr fontId="2"/>
  </si>
  <si>
    <t>ヘルパー２級</t>
    <rPh sb="5" eb="6">
      <t>キュウ</t>
    </rPh>
    <phoneticPr fontId="2"/>
  </si>
  <si>
    <t>歴月</t>
  </si>
  <si>
    <t>４月</t>
    <rPh sb="1" eb="2">
      <t>ガツ</t>
    </rPh>
    <phoneticPr fontId="2"/>
  </si>
  <si>
    <t>５月</t>
  </si>
  <si>
    <t>６月</t>
  </si>
  <si>
    <t>７月</t>
  </si>
  <si>
    <t>８月</t>
  </si>
  <si>
    <t>９月</t>
  </si>
  <si>
    <t>１０月</t>
  </si>
  <si>
    <t>１１月</t>
  </si>
  <si>
    <t>１２月</t>
  </si>
  <si>
    <t>１月</t>
  </si>
  <si>
    <t>２月</t>
  </si>
  <si>
    <t>３月</t>
  </si>
  <si>
    <t>実績</t>
  </si>
  <si>
    <t>(4) 常勤換算後の人数</t>
    <rPh sb="4" eb="6">
      <t>ジョウキン</t>
    </rPh>
    <rPh sb="6" eb="8">
      <t>カンサン</t>
    </rPh>
    <rPh sb="8" eb="9">
      <t>ゴ</t>
    </rPh>
    <rPh sb="10" eb="12">
      <t>ニンズウ</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</si>
  <si>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</si>
  <si>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</si>
  <si>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定員</t>
    <rPh sb="4" eb="6">
      <t>テイイン</t>
    </rPh>
    <phoneticPr fontId="2"/>
  </si>
  <si>
    <t>(7) 利用者数（通いサービス）</t>
    <rPh sb="4" eb="7">
      <t>リヨウシャ</t>
    </rPh>
    <rPh sb="7" eb="8">
      <t>スウ</t>
    </rPh>
    <rPh sb="9" eb="10">
      <t>カヨ</t>
    </rPh>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</si>
  <si>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</si>
  <si>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</si>
  <si>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</si>
  <si>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</si>
  <si>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</si>
  <si>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</si>
  <si>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</si>
  <si>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介護従業者_通いサービス</t>
    <rPh sb="0" eb="2">
      <t>カイゴ</t>
    </rPh>
    <rPh sb="2" eb="5">
      <t>ジュウギョウシャ</t>
    </rPh>
    <rPh sb="6" eb="7">
      <t>カヨ</t>
    </rPh>
    <phoneticPr fontId="2"/>
  </si>
  <si>
    <t>介護従業者_訪問サービス</t>
    <rPh sb="0" eb="2">
      <t>カイゴ</t>
    </rPh>
    <rPh sb="2" eb="5">
      <t>ジュウギョウシャ</t>
    </rPh>
    <rPh sb="6" eb="8">
      <t>ホウモン</t>
    </rPh>
    <phoneticPr fontId="2"/>
  </si>
  <si>
    <t>※前年度の通いサービス利用者実績を月ごとに入力</t>
    <rPh sb="1" eb="4">
      <t>ゼンネンド</t>
    </rPh>
    <rPh sb="5" eb="6">
      <t>カヨ</t>
    </rPh>
    <rPh sb="11" eb="14">
      <t>リヨウシャ</t>
    </rPh>
    <rPh sb="14" eb="16">
      <t>ジッセキ</t>
    </rPh>
    <rPh sb="17" eb="18">
      <t>ツキ</t>
    </rPh>
    <rPh sb="21" eb="23">
      <t>ニュウリョク</t>
    </rPh>
    <phoneticPr fontId="2"/>
  </si>
  <si>
    <t>(16) 日ごとの通いサービスの実利用者数</t>
    <phoneticPr fontId="2"/>
  </si>
  <si>
    <t>(17) 日ごとの宿泊サービスの実利用者数</t>
    <phoneticPr fontId="2"/>
  </si>
  <si>
    <t>(23) 介護従業者の夜間・深夜の勤務時間の合計</t>
    <phoneticPr fontId="2"/>
  </si>
  <si>
    <t>(24) 介護従業者の日中の勤務時間の合計（実績）</t>
    <phoneticPr fontId="2"/>
  </si>
  <si>
    <r>
      <t>(19) 宿直①　（上記における該当者の</t>
    </r>
    <r>
      <rPr>
        <b/>
        <sz val="12"/>
        <color rgb="FFFF0000"/>
        <rFont val="HGSｺﾞｼｯｸM"/>
        <family val="3"/>
        <charset val="128"/>
      </rPr>
      <t>No</t>
    </r>
    <r>
      <rPr>
        <sz val="12"/>
        <rFont val="HGSｺﾞｼｯｸM"/>
        <family val="3"/>
        <charset val="128"/>
      </rPr>
      <t>を記載）</t>
    </r>
    <phoneticPr fontId="2"/>
  </si>
  <si>
    <r>
      <t>(20) 宿直②　（上記における該当者の</t>
    </r>
    <r>
      <rPr>
        <b/>
        <sz val="12"/>
        <color rgb="FFFF0000"/>
        <rFont val="HGSｺﾞｼｯｸM"/>
        <family val="3"/>
        <charset val="128"/>
      </rPr>
      <t>No</t>
    </r>
    <r>
      <rPr>
        <sz val="12"/>
        <rFont val="HGSｺﾞｼｯｸM"/>
        <family val="3"/>
        <charset val="128"/>
      </rPr>
      <t>を記載）</t>
    </r>
    <phoneticPr fontId="2"/>
  </si>
  <si>
    <t>　(4) 常勤換算後の人数が自動計算されます。（(3)と(12)を入力しないと計算されません。）</t>
    <rPh sb="5" eb="7">
      <t>ジョウキン</t>
    </rPh>
    <rPh sb="7" eb="9">
      <t>カンサン</t>
    </rPh>
    <rPh sb="9" eb="10">
      <t>ゴ</t>
    </rPh>
    <rPh sb="11" eb="13">
      <t>ニンズウ</t>
    </rPh>
    <rPh sb="14" eb="16">
      <t>ジドウ</t>
    </rPh>
    <rPh sb="16" eb="18">
      <t>ケイサン</t>
    </rPh>
    <rPh sb="33" eb="35">
      <t>ニュウリョク</t>
    </rPh>
    <rPh sb="39" eb="41">
      <t>ケイサン</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</si>
  <si>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</si>
  <si>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事業所の定員数を入力してください。</t>
    <rPh sb="5" eb="8">
      <t>ジギョウショ</t>
    </rPh>
    <rPh sb="9" eb="11">
      <t>テイイン</t>
    </rPh>
    <rPh sb="11" eb="12">
      <t>スウ</t>
    </rPh>
    <rPh sb="13" eb="15">
      <t>ニュウリョク</t>
    </rPh>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</si>
  <si>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</si>
  <si>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</si>
  <si>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</si>
  <si>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(11) 従業者の氏名を記入してください。</t>
    <rPh sb="6" eb="9">
      <t>ジュウギョウシャ</t>
    </rPh>
    <rPh sb="10" eb="12">
      <t>シメイ</t>
    </rPh>
    <rPh sb="13" eb="15">
      <t>キニュウ</t>
    </rPh>
    <phoneticPr fontId="2"/>
  </si>
  <si>
    <t>　(12)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</si>
  <si>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</si>
  <si>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</si>
  <si>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</si>
  <si>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(7) 前年度の通いサービス利用者実績を月ごとに入力してください。利用者数の前年度の平均値が自動計算されます。</t>
    <rPh sb="5" eb="8">
      <t>ゼンネンド</t>
    </rPh>
    <rPh sb="9" eb="10">
      <t>カヨ</t>
    </rPh>
    <rPh sb="15" eb="18">
      <t>リヨウシャ</t>
    </rPh>
    <rPh sb="18" eb="20">
      <t>ジッセキ</t>
    </rPh>
    <rPh sb="21" eb="22">
      <t>ツキ</t>
    </rPh>
    <rPh sb="25" eb="27">
      <t>ニュウリョク</t>
    </rPh>
    <rPh sb="34" eb="37">
      <t>リヨウシャ</t>
    </rPh>
    <rPh sb="37" eb="38">
      <t>スウ</t>
    </rPh>
    <rPh sb="39" eb="42">
      <t>ゼンネンド</t>
    </rPh>
    <rPh sb="43" eb="46">
      <t>ヘイキンチ</t>
    </rPh>
    <rPh sb="47" eb="49">
      <t>ジドウ</t>
    </rPh>
    <rPh sb="49" eb="51">
      <t>ケイサン</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</si>
  <si>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</si>
  <si>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</si>
  <si>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訪問した実時間を入力してください。</t>
    <rPh sb="6" eb="8">
      <t>ホウモン</t>
    </rPh>
    <rPh sb="10" eb="13">
      <t>ジツジカン</t>
    </rPh>
    <rPh sb="14" eb="16">
      <t>ニュウリョク</t>
    </rPh>
    <phoneticPr fontId="2"/>
  </si>
  <si>
    <t>　(19)(20) 宿直の従業者の「No（ナンバー）」（本一覧表におけるNo）を記載してください。入力すると従業者の該当の日付のセルが</t>
    <rPh sb="10" eb="12">
      <t>シュクチョク</t>
    </rPh>
    <rPh sb="13" eb="16">
      <t>ジュウギョウシャ</t>
    </rPh>
    <rPh sb="28" eb="29">
      <t>ホン</t>
    </rPh>
    <rPh sb="29" eb="32">
      <t>イチランヒョウ</t>
    </rPh>
    <rPh sb="40" eb="42">
      <t>キサイ</t>
    </rPh>
    <rPh sb="49" eb="51">
      <t>ニュウリョク</t>
    </rPh>
    <rPh sb="54" eb="57">
      <t>ジュウギョウシャ</t>
    </rPh>
    <rPh sb="58" eb="60">
      <t>ガイトウ</t>
    </rPh>
    <rPh sb="61" eb="63">
      <t>ヒヅケ</t>
    </rPh>
    <phoneticPr fontId="2"/>
  </si>
  <si>
    <t>　(23)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</si>
  <si>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　(24) 介護従業者の日中の勤務時間の合計が計算されますので、誤りがないか確認してください。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ケイサン</t>
    </rPh>
    <rPh sb="32" eb="33">
      <t>アヤマ</t>
    </rPh>
    <rPh sb="38" eb="40">
      <t>カクニン</t>
    </rPh>
    <phoneticPr fontId="2"/>
  </si>
  <si>
    <t>　(21) 介護従業者の通いサービスに当たる日中の勤務時間の合計が自動計算されますので、誤りがないか確認してください。</t>
    <rPh sb="6" eb="8">
      <t>カイゴ</t>
    </rPh>
    <rPh sb="8" eb="11">
      <t>ジュウギョウシャ</t>
    </rPh>
    <rPh sb="12" eb="13">
      <t>カヨ</t>
    </rPh>
    <rPh sb="19" eb="20">
      <t>ア</t>
    </rPh>
    <rPh sb="22" eb="24">
      <t>ニッチュウ</t>
    </rPh>
    <rPh sb="25" eb="27">
      <t>キンム</t>
    </rPh>
    <rPh sb="27" eb="29">
      <t>ジカン</t>
    </rPh>
    <rPh sb="30" eb="32">
      <t>ゴウケイ</t>
    </rPh>
    <rPh sb="33" eb="35">
      <t>ジドウ</t>
    </rPh>
    <rPh sb="35" eb="37">
      <t>ケイサン</t>
    </rPh>
    <rPh sb="44" eb="45">
      <t>アヤマ</t>
    </rPh>
    <rPh sb="50" eb="52">
      <t>カクニン</t>
    </rPh>
    <phoneticPr fontId="2"/>
  </si>
  <si>
    <t>　(22) 介護従業者の訪問サービスに当たる日中の勤務時間の合計が自動計算されますので、誤りがないか確認してください。</t>
    <rPh sb="6" eb="8">
      <t>カイゴ</t>
    </rPh>
    <rPh sb="8" eb="11">
      <t>ジュウギョウシャ</t>
    </rPh>
    <rPh sb="12" eb="14">
      <t>ホウモン</t>
    </rPh>
    <rPh sb="19" eb="20">
      <t>ア</t>
    </rPh>
    <rPh sb="22" eb="24">
      <t>ニッチュウ</t>
    </rPh>
    <rPh sb="25" eb="27">
      <t>キンム</t>
    </rPh>
    <rPh sb="27" eb="29">
      <t>ジカン</t>
    </rPh>
    <rPh sb="30" eb="32">
      <t>ゴウケイ</t>
    </rPh>
    <rPh sb="33" eb="35">
      <t>ジドウ</t>
    </rPh>
    <rPh sb="35" eb="37">
      <t>ケイサン</t>
    </rPh>
    <rPh sb="44" eb="45">
      <t>アヤマ</t>
    </rPh>
    <rPh sb="50" eb="52">
      <t>カクニン</t>
    </rPh>
    <phoneticPr fontId="2"/>
  </si>
  <si>
    <t>(18) 訪問回数（実績）</t>
    <rPh sb="7" eb="9">
      <t>カイスウ</t>
    </rPh>
    <rPh sb="10" eb="12">
      <t>ジッセキ</t>
    </rPh>
    <phoneticPr fontId="2"/>
  </si>
  <si>
    <t>―</t>
    <phoneticPr fontId="2"/>
  </si>
  <si>
    <t>　E列・・・「介護従業者」</t>
    <rPh sb="2" eb="3">
      <t>レツ</t>
    </rPh>
    <rPh sb="7" eb="9">
      <t>カイゴ</t>
    </rPh>
    <rPh sb="9" eb="12">
      <t>ジュウギョウシャ</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</si>
  <si>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</si>
  <si>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</si>
  <si>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(21) 介護従業者の通いサービスに当たる日中の勤務時間の合計</t>
    <rPh sb="7" eb="10">
      <t>ジュウギョウシャ</t>
    </rPh>
    <rPh sb="21" eb="23">
      <t>ニッチュウ</t>
    </rPh>
    <rPh sb="29" eb="31">
      <t>ゴウケイ</t>
    </rPh>
    <phoneticPr fontId="2"/>
  </si>
  <si>
    <t>(22) 介護従業者の訪問サービスに当たる日中の勤務時間の合計</t>
    <rPh sb="21" eb="23">
      <t>ニッチュウ</t>
    </rPh>
    <rPh sb="29" eb="31">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</si>
</sst>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h:mm;@"/>
  </numFmts>
  <fonts count="2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4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double">
        <color indexed="64"/>
      </left>
      <right/>
      <top/>
      <bottom style="thin">
        <color indexed="64"/>
      </bottom>
      <diagonal/>
    </border>
    <border diagonalUp="1">
      <left style="double">
        <color indexed="64"/>
      </left>
      <right/>
      <top/>
      <bottom/>
      <diagonal style="thin">
        <color indexed="64"/>
      </diagonal>
    </border>
    <border>
      <left style="thin">
        <color indexed="64"/>
      </left>
      <right/>
      <top style="medium">
        <color indexed="64"/>
      </top>
      <bottom style="dotted">
        <color indexed="64"/>
      </bottom>
      <diagonal/>
    </border>
    <border>
      <left style="double">
        <color indexed="64"/>
      </left>
      <right/>
      <top style="dotted">
        <color indexed="64"/>
      </top>
      <bottom/>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double">
        <color indexed="64"/>
      </left>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diagonalUp="1">
      <left style="medium">
        <color indexed="64"/>
      </left>
      <right/>
      <top/>
      <bottom style="medium">
        <color indexed="64"/>
      </bottom>
      <diagonal style="thin">
        <color indexed="64"/>
      </diagonal>
    </border>
    <border diagonalUp="1">
      <left style="double">
        <color indexed="64"/>
      </left>
      <right/>
      <top/>
      <bottom style="medium">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dotted">
        <color indexed="64"/>
      </top>
      <bottom style="medium">
        <color indexed="64"/>
      </bottom>
      <diagonal/>
    </border>
  </borders>
  <cellStyleXfs count="2">
    <xf numFmtId="0" fontId="0" fillId="0" borderId="0">
      <alignment vertical="center"/>
    </xf>
    <xf numFmtId="0" fontId="19" fillId="0" borderId="0">
      <alignment vertical="center"/>
    </xf>
  </cellStyleXfs>
  <cellXfs count="43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8"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96" xfId="0" applyFont="1" applyBorder="1" applyAlignment="1">
      <alignment vertical="center"/>
    </xf>
    <xf numFmtId="0" fontId="5" fillId="0" borderId="97" xfId="0" applyFont="1" applyBorder="1" applyAlignment="1">
      <alignment vertical="center"/>
    </xf>
    <xf numFmtId="0" fontId="5" fillId="0" borderId="98" xfId="0" applyFont="1" applyBorder="1" applyAlignment="1">
      <alignment vertical="center"/>
    </xf>
    <xf numFmtId="0" fontId="5" fillId="5" borderId="97" xfId="0" applyFont="1" applyFill="1" applyBorder="1" applyAlignment="1">
      <alignment vertical="center"/>
    </xf>
    <xf numFmtId="0" fontId="5" fillId="3" borderId="97" xfId="0" applyFont="1" applyFill="1" applyBorder="1" applyAlignment="1">
      <alignment vertical="center"/>
    </xf>
    <xf numFmtId="0" fontId="20" fillId="3" borderId="0" xfId="0" applyFont="1" applyFill="1">
      <alignment vertical="center"/>
    </xf>
    <xf numFmtId="0" fontId="20"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89"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83" xfId="0" applyFont="1" applyBorder="1" applyAlignment="1">
      <alignment horizontal="center" vertical="center" shrinkToFit="1"/>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0"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5" fillId="6" borderId="88"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77"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0" fontId="5" fillId="3" borderId="0" xfId="1" applyFont="1" applyFill="1" applyAlignment="1">
      <alignment horizontal="left" vertical="center"/>
    </xf>
    <xf numFmtId="0" fontId="7" fillId="3" borderId="0" xfId="1" applyFont="1" applyFill="1" applyAlignment="1">
      <alignment horizontal="left" vertical="center"/>
    </xf>
    <xf numFmtId="0" fontId="5" fillId="3" borderId="0" xfId="1" applyFont="1" applyFill="1">
      <alignment vertical="center"/>
    </xf>
    <xf numFmtId="0" fontId="4" fillId="0" borderId="5" xfId="0" applyFont="1" applyBorder="1" applyAlignment="1">
      <alignment vertical="center"/>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6" borderId="121" xfId="0" applyFont="1" applyFill="1" applyBorder="1" applyAlignment="1" applyProtection="1">
      <alignment horizontal="center" vertical="center" shrinkToFit="1"/>
      <protection locked="0"/>
    </xf>
    <xf numFmtId="0" fontId="5" fillId="6" borderId="61" xfId="0" applyFont="1" applyFill="1" applyBorder="1" applyAlignment="1" applyProtection="1">
      <alignment horizontal="center" vertical="center" shrinkToFit="1"/>
      <protection locked="0"/>
    </xf>
    <xf numFmtId="0" fontId="5" fillId="3" borderId="4"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5" fillId="3" borderId="62" xfId="0" applyFont="1" applyFill="1" applyBorder="1" applyAlignment="1">
      <alignment horizontal="center" vertical="center" shrinkToFit="1"/>
    </xf>
    <xf numFmtId="0" fontId="5" fillId="6" borderId="38" xfId="0" applyFont="1" applyFill="1" applyBorder="1" applyAlignment="1" applyProtection="1">
      <alignment horizontal="center" vertical="center" shrinkToFit="1"/>
      <protection locked="0"/>
    </xf>
    <xf numFmtId="0" fontId="5" fillId="6" borderId="62" xfId="0" applyFont="1" applyFill="1" applyBorder="1" applyAlignment="1" applyProtection="1">
      <alignment horizontal="center" vertical="center" shrinkToFit="1"/>
      <protection locked="0"/>
    </xf>
    <xf numFmtId="0" fontId="5" fillId="6" borderId="34" xfId="0" applyFont="1" applyFill="1" applyBorder="1" applyAlignment="1" applyProtection="1">
      <alignment horizontal="center" vertical="center" shrinkToFit="1"/>
      <protection locked="0"/>
    </xf>
    <xf numFmtId="0" fontId="5" fillId="6" borderId="126" xfId="0" applyFont="1" applyFill="1" applyBorder="1" applyAlignment="1" applyProtection="1">
      <alignment horizontal="center" vertical="center" shrinkToFit="1"/>
      <protection locked="0"/>
    </xf>
    <xf numFmtId="0" fontId="5" fillId="6" borderId="110" xfId="0" applyFont="1" applyFill="1" applyBorder="1" applyAlignment="1" applyProtection="1">
      <alignment horizontal="center" vertical="center" shrinkToFit="1"/>
      <protection locked="0"/>
    </xf>
    <xf numFmtId="0" fontId="5" fillId="0" borderId="8" xfId="0" applyFont="1" applyBorder="1" applyAlignment="1">
      <alignment horizontal="center" vertical="center" shrinkToFit="1"/>
    </xf>
    <xf numFmtId="0" fontId="8" fillId="0" borderId="0" xfId="0" applyFont="1" applyFill="1" applyBorder="1" applyProtection="1">
      <alignment vertical="center"/>
    </xf>
    <xf numFmtId="0" fontId="8" fillId="0" borderId="0" xfId="0" applyFont="1" applyFill="1" applyBorder="1" applyAlignment="1" applyProtection="1">
      <alignment horizontal="center" vertical="center"/>
    </xf>
    <xf numFmtId="0" fontId="10" fillId="0" borderId="0" xfId="0" applyFont="1" applyFill="1" applyBorder="1" applyAlignment="1" applyProtection="1">
      <alignment horizontal="left"/>
    </xf>
    <xf numFmtId="176" fontId="8" fillId="0" borderId="0" xfId="0" applyNumberFormat="1" applyFont="1" applyFill="1" applyBorder="1" applyAlignment="1" applyProtection="1">
      <alignment vertical="center"/>
    </xf>
    <xf numFmtId="0" fontId="8"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5" fillId="0" borderId="0" xfId="0" applyFont="1" applyFill="1" applyBorder="1" applyAlignment="1" applyProtection="1">
      <alignment horizontal="left" vertical="center"/>
    </xf>
    <xf numFmtId="0" fontId="9" fillId="0" borderId="0" xfId="0" applyFont="1" applyAlignment="1" applyProtection="1">
      <alignment horizontal="left" vertical="center"/>
    </xf>
    <xf numFmtId="0" fontId="8" fillId="6" borderId="8"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5" fillId="0" borderId="0" xfId="0" applyFont="1" applyBorder="1" applyAlignment="1">
      <alignment horizontal="center" vertical="center" shrinkToFit="1"/>
    </xf>
    <xf numFmtId="0" fontId="5" fillId="0" borderId="105" xfId="0" applyFont="1" applyBorder="1" applyAlignment="1">
      <alignment vertical="center"/>
    </xf>
    <xf numFmtId="0" fontId="5" fillId="0" borderId="24" xfId="0" applyFont="1" applyBorder="1" applyAlignment="1">
      <alignment vertical="center"/>
    </xf>
    <xf numFmtId="0" fontId="5" fillId="0" borderId="26" xfId="0" applyFont="1" applyBorder="1" applyAlignment="1">
      <alignment vertical="center"/>
    </xf>
    <xf numFmtId="0" fontId="5" fillId="0" borderId="133" xfId="0" applyFont="1" applyBorder="1" applyAlignment="1">
      <alignment vertical="center"/>
    </xf>
    <xf numFmtId="0" fontId="5" fillId="0" borderId="131" xfId="0" applyFont="1" applyBorder="1" applyAlignment="1">
      <alignment vertical="center"/>
    </xf>
    <xf numFmtId="0" fontId="5" fillId="0" borderId="134" xfId="0" applyFont="1" applyBorder="1" applyAlignment="1">
      <alignment vertical="center"/>
    </xf>
    <xf numFmtId="0" fontId="5" fillId="0" borderId="96" xfId="0" applyFont="1" applyFill="1" applyBorder="1" applyAlignment="1">
      <alignment vertical="center" wrapText="1"/>
    </xf>
    <xf numFmtId="0" fontId="5" fillId="0" borderId="97" xfId="0" applyFont="1" applyFill="1" applyBorder="1" applyAlignment="1">
      <alignment vertical="center" wrapText="1"/>
    </xf>
    <xf numFmtId="0" fontId="5" fillId="0" borderId="26" xfId="0" applyFont="1" applyFill="1" applyBorder="1" applyAlignment="1">
      <alignment vertical="center" wrapText="1"/>
    </xf>
    <xf numFmtId="0" fontId="5" fillId="0" borderId="24" xfId="0" applyFont="1" applyFill="1" applyBorder="1" applyAlignment="1">
      <alignment vertical="center" wrapText="1"/>
    </xf>
    <xf numFmtId="0" fontId="5" fillId="0" borderId="136" xfId="0" applyFont="1" applyBorder="1" applyAlignment="1">
      <alignment vertical="center"/>
    </xf>
    <xf numFmtId="0" fontId="5" fillId="0" borderId="129" xfId="0" applyFont="1" applyBorder="1" applyAlignment="1">
      <alignment vertical="center"/>
    </xf>
    <xf numFmtId="0" fontId="5" fillId="0" borderId="137" xfId="0" applyFont="1" applyBorder="1" applyAlignment="1">
      <alignment vertical="center"/>
    </xf>
    <xf numFmtId="0" fontId="5" fillId="0" borderId="105"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136" xfId="0" applyFont="1" applyBorder="1" applyAlignment="1">
      <alignment horizontal="center" vertical="center" shrinkToFit="1"/>
    </xf>
    <xf numFmtId="0" fontId="5" fillId="0" borderId="139" xfId="0" applyFont="1" applyBorder="1" applyAlignment="1">
      <alignment horizontal="center" vertical="center" shrinkToFi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0" borderId="0" xfId="0" applyFont="1" applyBorder="1" applyAlignment="1" applyProtection="1">
      <alignment horizontal="center" vertical="center"/>
    </xf>
    <xf numFmtId="49" fontId="5" fillId="2" borderId="22" xfId="0" applyNumberFormat="1" applyFont="1" applyFill="1" applyBorder="1" applyAlignment="1" applyProtection="1">
      <alignment horizontal="center" vertical="center" wrapText="1"/>
      <protection locked="0"/>
    </xf>
    <xf numFmtId="49" fontId="5" fillId="2" borderId="30" xfId="0" applyNumberFormat="1" applyFont="1" applyFill="1" applyBorder="1" applyAlignment="1" applyProtection="1">
      <alignment horizontal="center" vertical="center" wrapText="1"/>
      <protection locked="0"/>
    </xf>
    <xf numFmtId="49" fontId="5" fillId="2" borderId="30" xfId="0" applyNumberFormat="1" applyFont="1" applyFill="1" applyBorder="1" applyAlignment="1" applyProtection="1">
      <alignment horizontal="left" vertical="center" wrapText="1"/>
      <protection locked="0"/>
    </xf>
    <xf numFmtId="0" fontId="5" fillId="2" borderId="31" xfId="0" applyNumberFormat="1" applyFont="1" applyFill="1" applyBorder="1" applyAlignment="1" applyProtection="1">
      <alignment horizontal="center" vertical="center" wrapText="1"/>
      <protection locked="0"/>
    </xf>
    <xf numFmtId="0" fontId="5" fillId="2" borderId="30" xfId="0" applyNumberFormat="1" applyFont="1" applyFill="1" applyBorder="1" applyAlignment="1" applyProtection="1">
      <alignment horizontal="left" vertical="center" wrapText="1"/>
      <protection locked="0"/>
    </xf>
    <xf numFmtId="0" fontId="5" fillId="2" borderId="44" xfId="0" applyNumberFormat="1" applyFont="1" applyFill="1" applyBorder="1" applyAlignment="1" applyProtection="1">
      <alignment horizontal="center" vertical="center" wrapText="1"/>
      <protection locked="0"/>
    </xf>
    <xf numFmtId="0" fontId="5" fillId="2" borderId="30" xfId="0" applyNumberFormat="1" applyFont="1" applyFill="1" applyBorder="1" applyAlignment="1" applyProtection="1">
      <alignment horizontal="center" vertical="center" wrapText="1"/>
      <protection locked="0"/>
    </xf>
    <xf numFmtId="0" fontId="5" fillId="3" borderId="0" xfId="0" applyFont="1" applyFill="1" applyBorder="1" applyAlignment="1">
      <alignment horizontal="left" vertical="center" indent="1"/>
    </xf>
    <xf numFmtId="49" fontId="5" fillId="2" borderId="26" xfId="0" applyNumberFormat="1" applyFont="1" applyFill="1" applyBorder="1" applyAlignment="1" applyProtection="1">
      <alignment horizontal="center" vertical="center" shrinkToFit="1"/>
      <protection locked="0"/>
    </xf>
    <xf numFmtId="49" fontId="0" fillId="0" borderId="24" xfId="0" applyNumberFormat="1" applyBorder="1" applyAlignment="1">
      <alignment horizontal="center" vertical="center" shrinkToFit="1"/>
    </xf>
    <xf numFmtId="49" fontId="0" fillId="0" borderId="10" xfId="0" applyNumberFormat="1" applyBorder="1" applyAlignment="1">
      <alignment horizontal="center" vertical="center" shrinkToFit="1"/>
    </xf>
    <xf numFmtId="49" fontId="0" fillId="0" borderId="26" xfId="0" applyNumberFormat="1" applyBorder="1" applyAlignment="1">
      <alignment horizontal="center" vertical="center" shrinkToFit="1"/>
    </xf>
    <xf numFmtId="49" fontId="5" fillId="2" borderId="12" xfId="0" applyNumberFormat="1" applyFont="1" applyFill="1" applyBorder="1" applyAlignment="1" applyProtection="1">
      <alignment horizontal="center" vertical="center" shrinkToFit="1"/>
      <protection locked="0"/>
    </xf>
    <xf numFmtId="49" fontId="0" fillId="0" borderId="0" xfId="0" applyNumberFormat="1" applyBorder="1" applyAlignment="1">
      <alignment horizontal="center" vertical="center" shrinkToFit="1"/>
    </xf>
    <xf numFmtId="49" fontId="0" fillId="0" borderId="30" xfId="0" applyNumberFormat="1" applyBorder="1" applyAlignment="1">
      <alignment horizontal="center" vertical="center" shrinkToFit="1"/>
    </xf>
    <xf numFmtId="49" fontId="0" fillId="0" borderId="12" xfId="0" applyNumberFormat="1" applyBorder="1" applyAlignment="1">
      <alignment horizontal="center" vertical="center" shrinkToFit="1"/>
    </xf>
    <xf numFmtId="49" fontId="0" fillId="0" borderId="0" xfId="0" applyNumberFormat="1" applyAlignment="1">
      <alignment horizontal="center" vertical="center" shrinkToFit="1"/>
    </xf>
    <xf numFmtId="49" fontId="0" fillId="0" borderId="39" xfId="0" applyNumberFormat="1" applyBorder="1" applyAlignment="1">
      <alignment horizontal="center" vertical="center" shrinkToFit="1"/>
    </xf>
    <xf numFmtId="49" fontId="0" fillId="0" borderId="27" xfId="0" applyNumberFormat="1" applyBorder="1" applyAlignment="1">
      <alignment horizontal="center" vertical="center" shrinkToFit="1"/>
    </xf>
    <xf numFmtId="49" fontId="0" fillId="0" borderId="22" xfId="0" applyNumberFormat="1"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30" xfId="0" applyBorder="1" applyAlignment="1">
      <alignment horizontal="center" vertical="center" shrinkToFit="1"/>
    </xf>
    <xf numFmtId="0" fontId="0" fillId="0" borderId="0" xfId="0" applyBorder="1" applyAlignment="1">
      <alignment horizontal="center" vertical="center" shrinkToFit="1"/>
    </xf>
    <xf numFmtId="0" fontId="5" fillId="2" borderId="11" xfId="0" applyFont="1" applyFill="1" applyBorder="1" applyAlignment="1" applyProtection="1">
      <alignment horizontal="center" vertical="center" shrinkToFit="1"/>
      <protection locked="0"/>
    </xf>
    <xf numFmtId="0" fontId="5" fillId="4" borderId="24" xfId="0" applyFont="1" applyFill="1" applyBorder="1" applyAlignment="1" applyProtection="1">
      <alignment horizontal="center" vertical="center" shrinkToFit="1"/>
      <protection locked="0"/>
    </xf>
    <xf numFmtId="0" fontId="5" fillId="4" borderId="10"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0" fillId="0" borderId="24" xfId="0" applyBorder="1" applyAlignment="1">
      <alignment horizontal="center" vertical="center" shrinkToFit="1"/>
    </xf>
    <xf numFmtId="0" fontId="0" fillId="0" borderId="10" xfId="0" applyBorder="1" applyAlignment="1">
      <alignment horizontal="center" vertical="center" shrinkToFit="1"/>
    </xf>
    <xf numFmtId="0" fontId="5" fillId="2" borderId="5"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27" xfId="0" applyBorder="1" applyAlignment="1">
      <alignment horizontal="center" vertical="center" shrinkToFit="1"/>
    </xf>
    <xf numFmtId="0" fontId="0" fillId="0" borderId="22" xfId="0" applyBorder="1" applyAlignment="1">
      <alignment horizontal="center" vertical="center" shrinkToFit="1"/>
    </xf>
    <xf numFmtId="49" fontId="5" fillId="2" borderId="4" xfId="0" applyNumberFormat="1" applyFont="1" applyFill="1" applyBorder="1" applyAlignment="1" applyProtection="1">
      <alignment horizontal="center" vertical="center" shrinkToFit="1"/>
      <protection locked="0"/>
    </xf>
    <xf numFmtId="49" fontId="0" fillId="0" borderId="2" xfId="0" applyNumberFormat="1" applyBorder="1" applyAlignment="1">
      <alignment horizontal="center" vertical="center" shrinkToFit="1"/>
    </xf>
    <xf numFmtId="49" fontId="0" fillId="0" borderId="31" xfId="0" applyNumberFormat="1" applyBorder="1" applyAlignment="1">
      <alignment horizontal="center" vertical="center" shrinkToFit="1"/>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0" borderId="104"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0" borderId="102"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1" fontId="5" fillId="0" borderId="123" xfId="0" applyNumberFormat="1" applyFont="1" applyBorder="1" applyAlignment="1">
      <alignment horizontal="center" vertical="center" wrapText="1"/>
    </xf>
    <xf numFmtId="1" fontId="5" fillId="0" borderId="113" xfId="0" applyNumberFormat="1" applyFont="1" applyBorder="1" applyAlignment="1">
      <alignment horizontal="center" vertical="center" wrapText="1"/>
    </xf>
    <xf numFmtId="1" fontId="5" fillId="0" borderId="114" xfId="0" applyNumberFormat="1" applyFont="1" applyBorder="1" applyAlignment="1">
      <alignment horizontal="center" vertical="center" wrapText="1"/>
    </xf>
    <xf numFmtId="1" fontId="5" fillId="0" borderId="124" xfId="0" applyNumberFormat="1" applyFont="1" applyBorder="1" applyAlignment="1">
      <alignment horizontal="center" vertical="center" wrapText="1"/>
    </xf>
    <xf numFmtId="1" fontId="5" fillId="0" borderId="115" xfId="0" applyNumberFormat="1" applyFont="1" applyBorder="1" applyAlignment="1">
      <alignment horizontal="center" vertical="center" wrapText="1"/>
    </xf>
    <xf numFmtId="1" fontId="5" fillId="0" borderId="116" xfId="0" applyNumberFormat="1" applyFont="1" applyBorder="1" applyAlignment="1">
      <alignment horizontal="center" vertical="center" wrapText="1"/>
    </xf>
    <xf numFmtId="1" fontId="5" fillId="0" borderId="127" xfId="0" applyNumberFormat="1" applyFont="1" applyBorder="1" applyAlignment="1">
      <alignment horizontal="center" vertical="center" wrapText="1"/>
    </xf>
    <xf numFmtId="1" fontId="5" fillId="0" borderId="117" xfId="0" applyNumberFormat="1" applyFont="1" applyBorder="1" applyAlignment="1">
      <alignment horizontal="center" vertical="center" wrapText="1"/>
    </xf>
    <xf numFmtId="1" fontId="5" fillId="0" borderId="118" xfId="0" applyNumberFormat="1" applyFont="1" applyBorder="1" applyAlignment="1">
      <alignment horizontal="center" vertical="center" wrapText="1"/>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103" xfId="0" applyNumberFormat="1" applyFont="1" applyBorder="1" applyAlignment="1">
      <alignment horizontal="center" vertical="center" wrapText="1"/>
    </xf>
    <xf numFmtId="1" fontId="5" fillId="0" borderId="84" xfId="0" applyNumberFormat="1" applyFont="1" applyBorder="1" applyAlignment="1">
      <alignment horizontal="center" vertical="center" wrapText="1"/>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176" fontId="8" fillId="0" borderId="0" xfId="0" applyNumberFormat="1" applyFont="1" applyBorder="1" applyAlignment="1" applyProtection="1">
      <alignment horizontal="center" vertical="center"/>
    </xf>
    <xf numFmtId="0" fontId="5" fillId="6" borderId="4"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8" fillId="6" borderId="8"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2" borderId="50"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right" vertical="center"/>
      <protection locked="0"/>
    </xf>
    <xf numFmtId="0" fontId="8" fillId="6" borderId="10" xfId="0" applyFont="1" applyFill="1" applyBorder="1" applyAlignment="1" applyProtection="1">
      <alignment horizontal="right" vertical="center"/>
      <protection locked="0"/>
    </xf>
    <xf numFmtId="0" fontId="8" fillId="3" borderId="0" xfId="0" applyFont="1" applyFill="1" applyBorder="1" applyAlignment="1" applyProtection="1">
      <alignment horizontal="right"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1" fontId="5" fillId="0" borderId="101" xfId="0" applyNumberFormat="1" applyFont="1" applyBorder="1" applyAlignment="1">
      <alignment horizontal="center" vertical="center" wrapText="1"/>
    </xf>
    <xf numFmtId="1" fontId="5" fillId="0" borderId="100" xfId="0" applyNumberFormat="1" applyFont="1" applyBorder="1" applyAlignment="1">
      <alignment horizontal="center" vertical="center" wrapText="1"/>
    </xf>
    <xf numFmtId="0" fontId="5" fillId="0" borderId="11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129" xfId="0" applyFont="1" applyBorder="1" applyAlignment="1">
      <alignment horizontal="left" vertical="center"/>
    </xf>
    <xf numFmtId="0" fontId="5" fillId="0" borderId="130" xfId="0" applyFont="1" applyBorder="1" applyAlignment="1">
      <alignment horizontal="left" vertical="center"/>
    </xf>
    <xf numFmtId="0" fontId="5" fillId="0" borderId="131" xfId="0" applyFont="1" applyBorder="1" applyAlignment="1">
      <alignment horizontal="left" vertical="center"/>
    </xf>
    <xf numFmtId="0" fontId="5" fillId="0" borderId="132" xfId="0" applyFont="1" applyBorder="1" applyAlignment="1">
      <alignment horizontal="left" vertical="center"/>
    </xf>
    <xf numFmtId="0" fontId="5" fillId="0" borderId="134" xfId="0" applyFont="1" applyBorder="1" applyAlignment="1">
      <alignment horizontal="left" vertical="center"/>
    </xf>
    <xf numFmtId="0" fontId="5" fillId="0" borderId="135" xfId="0" applyFont="1" applyBorder="1" applyAlignment="1">
      <alignment horizontal="left" vertical="center"/>
    </xf>
    <xf numFmtId="0" fontId="5" fillId="0" borderId="97" xfId="0" applyFont="1" applyFill="1" applyBorder="1" applyAlignment="1">
      <alignment horizontal="left" vertical="center" wrapText="1"/>
    </xf>
    <xf numFmtId="0" fontId="5" fillId="0" borderId="109"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22"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37" xfId="0" applyFont="1" applyBorder="1" applyAlignment="1">
      <alignment horizontal="left" vertical="center"/>
    </xf>
    <xf numFmtId="0" fontId="5" fillId="0" borderId="138" xfId="0" applyFont="1" applyBorder="1" applyAlignment="1">
      <alignment horizontal="left" vertical="center"/>
    </xf>
    <xf numFmtId="0" fontId="8" fillId="3" borderId="11" xfId="0" applyFont="1" applyFill="1" applyBorder="1" applyAlignment="1" applyProtection="1">
      <alignment horizontal="right" vertical="center"/>
    </xf>
    <xf numFmtId="0" fontId="8" fillId="3" borderId="10" xfId="0" applyFont="1" applyFill="1" applyBorder="1" applyAlignment="1" applyProtection="1">
      <alignment horizontal="right" vertical="center"/>
    </xf>
    <xf numFmtId="0" fontId="8" fillId="0" borderId="8"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0" borderId="8" xfId="0" applyFont="1" applyFill="1" applyBorder="1" applyAlignment="1" applyProtection="1">
      <alignment horizontal="right" vertical="center"/>
    </xf>
    <xf numFmtId="0" fontId="8" fillId="0" borderId="0" xfId="0" applyFont="1" applyBorder="1" applyAlignment="1" applyProtection="1">
      <alignment horizontal="right" vertical="center"/>
    </xf>
    <xf numFmtId="0" fontId="5" fillId="0" borderId="97" xfId="0" applyFont="1" applyBorder="1" applyAlignment="1">
      <alignment horizontal="left" vertical="center"/>
    </xf>
    <xf numFmtId="0" fontId="5" fillId="0" borderId="109" xfId="0" applyFont="1" applyBorder="1" applyAlignment="1">
      <alignment horizontal="left" vertical="center"/>
    </xf>
    <xf numFmtId="1" fontId="5" fillId="0" borderId="111" xfId="0" applyNumberFormat="1" applyFont="1" applyBorder="1" applyAlignment="1">
      <alignment horizontal="center" vertical="center" wrapText="1"/>
    </xf>
    <xf numFmtId="1" fontId="5" fillId="0" borderId="112" xfId="0" applyNumberFormat="1" applyFont="1" applyBorder="1" applyAlignment="1">
      <alignment horizontal="center" vertical="center" wrapText="1"/>
    </xf>
    <xf numFmtId="0" fontId="5" fillId="0" borderId="125"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18" xfId="0" applyFont="1" applyBorder="1" applyAlignment="1">
      <alignment horizontal="center" vertical="center" wrapText="1"/>
    </xf>
    <xf numFmtId="0" fontId="0" fillId="3" borderId="8" xfId="0" applyFill="1" applyBorder="1" applyAlignment="1" applyProtection="1">
      <alignment horizontal="center"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cellXfs>
  <cellStyles count="2">
    <cellStyle name="標準" xfId="0" builtinId="0"/>
    <cellStyle name="標準 4 2 2" xfId="1" xr:uid="{790E5B32-F0A2-441B-8235-82C3A5CF93DE}"/>
  </cellStyles>
  <dxfs count="50">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99FF"/>
      <color rgb="FFFFCCFF"/>
      <color rgb="FFCCFFCC"/>
      <color rgb="FFCCFF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80</xdr:row>
      <xdr:rowOff>0</xdr:rowOff>
    </xdr:from>
    <xdr:to>
      <xdr:col>15</xdr:col>
      <xdr:colOff>507546</xdr:colOff>
      <xdr:row>87</xdr:row>
      <xdr:rowOff>83003</xdr:rowOff>
    </xdr:to>
    <xdr:sp macro="" textlink="">
      <xdr:nvSpPr>
        <xdr:cNvPr id="3" name="正方形/長方形 2">
          <a:extLst>
            <a:ext uri="{FF2B5EF4-FFF2-40B4-BE49-F238E27FC236}">
              <a16:creationId xmlns:a16="http://schemas.microsoft.com/office/drawing/2014/main" id="{493BFBCF-6998-462C-96FF-3A0DC3C52C86}"/>
            </a:ext>
          </a:extLst>
        </xdr:cNvPr>
        <xdr:cNvSpPr/>
      </xdr:nvSpPr>
      <xdr:spPr>
        <a:xfrm>
          <a:off x="104775" y="16392525"/>
          <a:ext cx="12518571" cy="17498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S123"/>
  <sheetViews>
    <sheetView view="pageBreakPreview" zoomScale="70" zoomScaleNormal="85" zoomScaleSheetLayoutView="70" workbookViewId="0">
      <selection activeCell="B4" sqref="B4"/>
    </sheetView>
  </sheetViews>
  <sheetFormatPr defaultRowHeight="18.75" x14ac:dyDescent="0.4"/>
  <cols>
    <col min="1" max="1" width="1.375" style="51" customWidth="1"/>
    <col min="2" max="3" width="9" style="51"/>
    <col min="4" max="4" width="40.625" style="51" customWidth="1"/>
    <col min="5" max="16384" width="9" style="51"/>
  </cols>
  <sheetData>
    <row r="1" spans="2:11" x14ac:dyDescent="0.4">
      <c r="B1" s="51" t="s">
        <v>133</v>
      </c>
      <c r="D1" s="125"/>
      <c r="E1" s="125"/>
      <c r="F1" s="125"/>
    </row>
    <row r="2" spans="2:11" s="127" customFormat="1" ht="20.25" customHeight="1" x14ac:dyDescent="0.4">
      <c r="B2" s="126" t="s">
        <v>149</v>
      </c>
      <c r="C2" s="126"/>
      <c r="D2" s="125"/>
      <c r="E2" s="125"/>
      <c r="F2" s="125"/>
    </row>
    <row r="3" spans="2:11" s="127" customFormat="1" ht="20.25" customHeight="1" x14ac:dyDescent="0.4">
      <c r="B3" s="126"/>
      <c r="C3" s="126"/>
      <c r="D3" s="125"/>
      <c r="E3" s="125"/>
      <c r="F3" s="125"/>
    </row>
    <row r="4" spans="2:11" s="132" customFormat="1" ht="20.25" customHeight="1" x14ac:dyDescent="0.4">
      <c r="B4" s="194"/>
      <c r="C4" s="125" t="s">
        <v>166</v>
      </c>
      <c r="D4" s="125"/>
      <c r="F4" s="260" t="s">
        <v>167</v>
      </c>
      <c r="G4" s="260"/>
      <c r="H4" s="260"/>
      <c r="I4" s="260"/>
      <c r="J4" s="260"/>
      <c r="K4" s="260"/>
    </row>
    <row r="5" spans="2:11" s="132" customFormat="1" ht="20.25" customHeight="1" x14ac:dyDescent="0.4">
      <c r="B5" s="195"/>
      <c r="C5" s="125" t="s">
        <v>168</v>
      </c>
      <c r="D5" s="125"/>
      <c r="F5" s="260"/>
      <c r="G5" s="260"/>
      <c r="H5" s="260"/>
      <c r="I5" s="260"/>
      <c r="J5" s="260"/>
      <c r="K5" s="260"/>
    </row>
    <row r="6" spans="2:11" s="127" customFormat="1" ht="20.25" customHeight="1" x14ac:dyDescent="0.4">
      <c r="B6" s="129" t="s">
        <v>156</v>
      </c>
      <c r="C6" s="125"/>
      <c r="D6" s="125"/>
      <c r="E6" s="128"/>
      <c r="F6" s="130"/>
    </row>
    <row r="7" spans="2:11" s="127" customFormat="1" ht="20.25" customHeight="1" x14ac:dyDescent="0.4">
      <c r="B7" s="126"/>
      <c r="C7" s="126"/>
      <c r="D7" s="125"/>
      <c r="E7" s="128"/>
      <c r="F7" s="130"/>
    </row>
    <row r="8" spans="2:11" s="127" customFormat="1" ht="20.25" customHeight="1" x14ac:dyDescent="0.4">
      <c r="B8" s="125" t="s">
        <v>134</v>
      </c>
      <c r="C8" s="126"/>
      <c r="D8" s="125"/>
      <c r="E8" s="128"/>
      <c r="F8" s="130"/>
    </row>
    <row r="9" spans="2:11" s="127" customFormat="1" ht="20.25" customHeight="1" x14ac:dyDescent="0.4">
      <c r="B9" s="126"/>
      <c r="C9" s="126"/>
      <c r="D9" s="125"/>
      <c r="E9" s="125"/>
      <c r="F9" s="125"/>
    </row>
    <row r="10" spans="2:11" s="203" customFormat="1" ht="20.25" customHeight="1" x14ac:dyDescent="0.4">
      <c r="B10" s="201" t="s">
        <v>176</v>
      </c>
      <c r="C10" s="202"/>
      <c r="D10" s="201"/>
      <c r="E10" s="201"/>
      <c r="F10" s="201"/>
    </row>
    <row r="11" spans="2:11" s="203" customFormat="1" ht="20.25" customHeight="1" x14ac:dyDescent="0.4">
      <c r="B11" s="201"/>
      <c r="C11" s="202"/>
      <c r="D11" s="201"/>
      <c r="E11" s="201"/>
      <c r="F11" s="201"/>
    </row>
    <row r="12" spans="2:11" s="203" customFormat="1" ht="20.25" customHeight="1" x14ac:dyDescent="0.4">
      <c r="B12" s="201" t="s">
        <v>177</v>
      </c>
      <c r="C12" s="202"/>
      <c r="D12" s="201"/>
    </row>
    <row r="13" spans="2:11" s="127" customFormat="1" ht="20.25" customHeight="1" x14ac:dyDescent="0.4">
      <c r="B13" s="125"/>
      <c r="C13" s="126"/>
      <c r="D13" s="125"/>
    </row>
    <row r="14" spans="2:11" s="127" customFormat="1" ht="20.25" customHeight="1" x14ac:dyDescent="0.4">
      <c r="B14" s="125" t="s">
        <v>178</v>
      </c>
      <c r="C14" s="126"/>
      <c r="D14" s="125"/>
    </row>
    <row r="15" spans="2:11" s="127" customFormat="1" ht="20.25" customHeight="1" x14ac:dyDescent="0.4">
      <c r="B15" s="125"/>
      <c r="C15" s="126"/>
      <c r="D15" s="125"/>
    </row>
    <row r="16" spans="2:11" s="127" customFormat="1" ht="20.25" customHeight="1" x14ac:dyDescent="0.4">
      <c r="B16" s="125" t="s">
        <v>216</v>
      </c>
      <c r="C16" s="126"/>
      <c r="D16" s="125"/>
    </row>
    <row r="17" spans="2:5" s="127" customFormat="1" ht="20.25" customHeight="1" x14ac:dyDescent="0.4">
      <c r="B17" s="125"/>
      <c r="C17" s="126"/>
      <c r="D17" s="125"/>
    </row>
    <row r="18" spans="2:5" s="127" customFormat="1" ht="20.25" customHeight="1" x14ac:dyDescent="0.4">
      <c r="B18" s="125" t="s">
        <v>217</v>
      </c>
      <c r="C18" s="126"/>
      <c r="D18" s="125"/>
    </row>
    <row r="19" spans="2:5" s="127" customFormat="1" ht="20.25" customHeight="1" x14ac:dyDescent="0.4">
      <c r="B19" s="125"/>
      <c r="C19" s="126"/>
      <c r="D19" s="125"/>
    </row>
    <row r="20" spans="2:5" s="127" customFormat="1" ht="20.25" customHeight="1" x14ac:dyDescent="0.4">
      <c r="B20" s="125" t="s">
        <v>218</v>
      </c>
      <c r="C20" s="126"/>
      <c r="D20" s="125"/>
    </row>
    <row r="21" spans="2:5" s="127" customFormat="1" ht="20.25" customHeight="1" x14ac:dyDescent="0.4">
      <c r="B21" s="126"/>
      <c r="C21" s="126"/>
      <c r="D21" s="125"/>
    </row>
    <row r="22" spans="2:5" s="127" customFormat="1" ht="20.25" customHeight="1" x14ac:dyDescent="0.4">
      <c r="B22" s="125" t="s">
        <v>227</v>
      </c>
      <c r="C22" s="126"/>
      <c r="D22" s="125"/>
    </row>
    <row r="23" spans="2:5" s="127" customFormat="1" ht="20.25" customHeight="1" x14ac:dyDescent="0.4">
      <c r="B23" s="125" t="s">
        <v>170</v>
      </c>
      <c r="C23" s="126"/>
      <c r="D23" s="125"/>
    </row>
    <row r="24" spans="2:5" s="127" customFormat="1" ht="20.25" customHeight="1" x14ac:dyDescent="0.4">
      <c r="B24" s="126"/>
      <c r="C24" s="126"/>
      <c r="D24" s="125"/>
    </row>
    <row r="25" spans="2:5" s="127" customFormat="1" ht="17.25" customHeight="1" x14ac:dyDescent="0.4">
      <c r="B25" s="125" t="s">
        <v>219</v>
      </c>
      <c r="C25" s="125"/>
      <c r="D25" s="125"/>
    </row>
    <row r="26" spans="2:5" s="127" customFormat="1" ht="17.25" customHeight="1" x14ac:dyDescent="0.4">
      <c r="B26" s="125" t="s">
        <v>135</v>
      </c>
      <c r="C26" s="125"/>
      <c r="D26" s="125"/>
    </row>
    <row r="27" spans="2:5" s="127" customFormat="1" ht="17.25" customHeight="1" x14ac:dyDescent="0.4">
      <c r="B27" s="125"/>
      <c r="C27" s="125"/>
      <c r="D27" s="125"/>
    </row>
    <row r="28" spans="2:5" s="127" customFormat="1" ht="17.25" customHeight="1" x14ac:dyDescent="0.4">
      <c r="B28" s="125"/>
      <c r="C28" s="75" t="s">
        <v>21</v>
      </c>
      <c r="D28" s="75" t="s">
        <v>3</v>
      </c>
    </row>
    <row r="29" spans="2:5" s="127" customFormat="1" ht="17.25" customHeight="1" x14ac:dyDescent="0.4">
      <c r="B29" s="125"/>
      <c r="C29" s="75">
        <v>1</v>
      </c>
      <c r="D29" s="131" t="s">
        <v>93</v>
      </c>
    </row>
    <row r="30" spans="2:5" s="127" customFormat="1" ht="17.25" customHeight="1" x14ac:dyDescent="0.4">
      <c r="B30" s="125"/>
      <c r="C30" s="75">
        <v>2</v>
      </c>
      <c r="D30" s="131" t="s">
        <v>207</v>
      </c>
      <c r="E30" s="127" t="s">
        <v>148</v>
      </c>
    </row>
    <row r="31" spans="2:5" s="127" customFormat="1" ht="17.25" customHeight="1" x14ac:dyDescent="0.4">
      <c r="B31" s="125"/>
      <c r="C31" s="75">
        <v>3</v>
      </c>
      <c r="D31" s="131" t="s">
        <v>208</v>
      </c>
      <c r="E31" s="127" t="s">
        <v>148</v>
      </c>
    </row>
    <row r="32" spans="2:5" s="127" customFormat="1" ht="17.25" customHeight="1" x14ac:dyDescent="0.4">
      <c r="B32" s="125"/>
      <c r="C32" s="75">
        <v>4</v>
      </c>
      <c r="D32" s="131" t="s">
        <v>94</v>
      </c>
    </row>
    <row r="33" spans="2:25" s="127" customFormat="1" ht="17.25" customHeight="1" x14ac:dyDescent="0.4">
      <c r="B33" s="125"/>
      <c r="C33" s="75">
        <v>5</v>
      </c>
      <c r="D33" s="131" t="s">
        <v>99</v>
      </c>
      <c r="E33" s="127" t="s">
        <v>145</v>
      </c>
    </row>
    <row r="34" spans="2:25" s="127" customFormat="1" ht="17.25" customHeight="1" x14ac:dyDescent="0.4">
      <c r="B34" s="125"/>
      <c r="C34" s="128"/>
      <c r="D34" s="130"/>
    </row>
    <row r="35" spans="2:25" s="127" customFormat="1" ht="17.25" customHeight="1" x14ac:dyDescent="0.4">
      <c r="B35" s="125" t="s">
        <v>220</v>
      </c>
      <c r="C35" s="125"/>
      <c r="D35" s="125"/>
      <c r="E35" s="132"/>
      <c r="F35" s="132"/>
    </row>
    <row r="36" spans="2:25" s="127" customFormat="1" ht="17.25" customHeight="1" x14ac:dyDescent="0.4">
      <c r="B36" s="125" t="s">
        <v>136</v>
      </c>
      <c r="C36" s="125"/>
      <c r="D36" s="125"/>
      <c r="E36" s="132"/>
      <c r="F36" s="132"/>
    </row>
    <row r="37" spans="2:25" s="127" customFormat="1" ht="17.25" customHeight="1" x14ac:dyDescent="0.4">
      <c r="B37" s="125"/>
      <c r="C37" s="125"/>
      <c r="D37" s="125"/>
      <c r="E37" s="132"/>
      <c r="F37" s="132"/>
      <c r="G37" s="133"/>
      <c r="H37" s="133"/>
      <c r="J37" s="133"/>
      <c r="K37" s="133"/>
      <c r="L37" s="133"/>
      <c r="M37" s="133"/>
      <c r="N37" s="133"/>
      <c r="O37" s="133"/>
      <c r="R37" s="133"/>
      <c r="S37" s="133"/>
      <c r="T37" s="133"/>
      <c r="W37" s="133"/>
      <c r="X37" s="133"/>
      <c r="Y37" s="133"/>
    </row>
    <row r="38" spans="2:25" s="127" customFormat="1" ht="17.25" customHeight="1" x14ac:dyDescent="0.4">
      <c r="B38" s="125"/>
      <c r="C38" s="75" t="s">
        <v>4</v>
      </c>
      <c r="D38" s="75" t="s">
        <v>5</v>
      </c>
      <c r="E38" s="132"/>
      <c r="F38" s="132"/>
      <c r="G38" s="133"/>
      <c r="H38" s="133"/>
      <c r="J38" s="133"/>
      <c r="K38" s="133"/>
      <c r="L38" s="133"/>
      <c r="M38" s="133"/>
      <c r="N38" s="133"/>
      <c r="O38" s="133"/>
      <c r="R38" s="133"/>
      <c r="S38" s="133"/>
      <c r="T38" s="133"/>
      <c r="W38" s="133"/>
      <c r="X38" s="133"/>
      <c r="Y38" s="133"/>
    </row>
    <row r="39" spans="2:25" s="127" customFormat="1" ht="17.25" customHeight="1" x14ac:dyDescent="0.4">
      <c r="B39" s="125"/>
      <c r="C39" s="75" t="s">
        <v>6</v>
      </c>
      <c r="D39" s="131" t="s">
        <v>137</v>
      </c>
      <c r="E39" s="132"/>
      <c r="F39" s="132"/>
      <c r="G39" s="133"/>
      <c r="H39" s="133"/>
      <c r="J39" s="133"/>
      <c r="K39" s="133"/>
      <c r="L39" s="133"/>
      <c r="M39" s="133"/>
      <c r="N39" s="133"/>
      <c r="O39" s="133"/>
      <c r="R39" s="133"/>
      <c r="S39" s="133"/>
      <c r="T39" s="133"/>
      <c r="W39" s="133"/>
      <c r="X39" s="133"/>
      <c r="Y39" s="133"/>
    </row>
    <row r="40" spans="2:25" s="127" customFormat="1" ht="17.25" customHeight="1" x14ac:dyDescent="0.4">
      <c r="B40" s="125"/>
      <c r="C40" s="75" t="s">
        <v>7</v>
      </c>
      <c r="D40" s="131" t="s">
        <v>138</v>
      </c>
      <c r="E40" s="132"/>
      <c r="F40" s="132"/>
      <c r="G40" s="133"/>
      <c r="H40" s="133"/>
      <c r="J40" s="133"/>
      <c r="K40" s="133"/>
      <c r="L40" s="133"/>
      <c r="M40" s="133"/>
      <c r="N40" s="133"/>
      <c r="O40" s="133"/>
      <c r="R40" s="133"/>
      <c r="S40" s="133"/>
      <c r="T40" s="133"/>
      <c r="W40" s="133"/>
      <c r="X40" s="133"/>
      <c r="Y40" s="133"/>
    </row>
    <row r="41" spans="2:25" s="127" customFormat="1" ht="17.25" customHeight="1" x14ac:dyDescent="0.4">
      <c r="B41" s="125"/>
      <c r="C41" s="75" t="s">
        <v>8</v>
      </c>
      <c r="D41" s="131" t="s">
        <v>139</v>
      </c>
      <c r="E41" s="132"/>
      <c r="F41" s="132"/>
      <c r="G41" s="133"/>
      <c r="H41" s="133"/>
      <c r="J41" s="133"/>
      <c r="K41" s="133"/>
      <c r="L41" s="133"/>
      <c r="M41" s="133"/>
      <c r="N41" s="133"/>
      <c r="O41" s="133"/>
      <c r="R41" s="133"/>
      <c r="S41" s="133"/>
      <c r="T41" s="133"/>
      <c r="W41" s="133"/>
      <c r="X41" s="133"/>
      <c r="Y41" s="133"/>
    </row>
    <row r="42" spans="2:25" s="127" customFormat="1" ht="17.25" customHeight="1" x14ac:dyDescent="0.4">
      <c r="B42" s="125"/>
      <c r="C42" s="75" t="s">
        <v>9</v>
      </c>
      <c r="D42" s="131" t="s">
        <v>157</v>
      </c>
      <c r="E42" s="132"/>
      <c r="F42" s="132"/>
      <c r="G42" s="133"/>
      <c r="H42" s="133"/>
      <c r="J42" s="133"/>
      <c r="K42" s="133"/>
      <c r="L42" s="133"/>
      <c r="M42" s="133"/>
      <c r="N42" s="133"/>
      <c r="O42" s="133"/>
      <c r="R42" s="133"/>
      <c r="S42" s="133"/>
      <c r="T42" s="133"/>
      <c r="W42" s="133"/>
      <c r="X42" s="133"/>
      <c r="Y42" s="133"/>
    </row>
    <row r="43" spans="2:25" s="127" customFormat="1" ht="17.25" customHeight="1" x14ac:dyDescent="0.4">
      <c r="B43" s="125"/>
      <c r="C43" s="125"/>
      <c r="D43" s="125"/>
      <c r="E43" s="132"/>
      <c r="F43" s="132"/>
      <c r="G43" s="133"/>
      <c r="H43" s="133"/>
      <c r="J43" s="133"/>
      <c r="K43" s="133"/>
      <c r="L43" s="133"/>
      <c r="M43" s="133"/>
      <c r="N43" s="133"/>
      <c r="O43" s="133"/>
      <c r="R43" s="133"/>
      <c r="S43" s="133"/>
      <c r="T43" s="133"/>
      <c r="W43" s="133"/>
      <c r="X43" s="133"/>
      <c r="Y43" s="133"/>
    </row>
    <row r="44" spans="2:25" s="127" customFormat="1" ht="17.25" customHeight="1" x14ac:dyDescent="0.4">
      <c r="B44" s="125"/>
      <c r="C44" s="134" t="s">
        <v>10</v>
      </c>
      <c r="D44" s="125"/>
      <c r="E44" s="132"/>
      <c r="F44" s="132"/>
      <c r="G44" s="133"/>
      <c r="H44" s="133"/>
      <c r="J44" s="133"/>
      <c r="K44" s="133"/>
      <c r="L44" s="133"/>
      <c r="M44" s="133"/>
      <c r="N44" s="133"/>
      <c r="O44" s="133"/>
      <c r="R44" s="133"/>
      <c r="S44" s="133"/>
      <c r="T44" s="133"/>
      <c r="W44" s="133"/>
      <c r="X44" s="133"/>
      <c r="Y44" s="133"/>
    </row>
    <row r="45" spans="2:25" s="127" customFormat="1" ht="17.25" customHeight="1" x14ac:dyDescent="0.4">
      <c r="B45" s="132"/>
      <c r="C45" s="125" t="s">
        <v>140</v>
      </c>
      <c r="D45" s="132"/>
      <c r="E45" s="132"/>
      <c r="F45" s="134"/>
      <c r="G45" s="133"/>
      <c r="H45" s="133"/>
      <c r="J45" s="133"/>
      <c r="K45" s="133"/>
      <c r="L45" s="133"/>
      <c r="M45" s="133"/>
      <c r="N45" s="133"/>
      <c r="O45" s="133"/>
      <c r="R45" s="133"/>
      <c r="S45" s="133"/>
      <c r="T45" s="133"/>
      <c r="W45" s="133"/>
      <c r="X45" s="133"/>
      <c r="Y45" s="133"/>
    </row>
    <row r="46" spans="2:25" s="127" customFormat="1" ht="17.25" customHeight="1" x14ac:dyDescent="0.4">
      <c r="B46" s="132"/>
      <c r="C46" s="125" t="s">
        <v>158</v>
      </c>
      <c r="D46" s="132"/>
      <c r="E46" s="132"/>
      <c r="F46" s="125"/>
      <c r="G46" s="133"/>
      <c r="H46" s="133"/>
      <c r="J46" s="133"/>
      <c r="K46" s="133"/>
      <c r="L46" s="133"/>
      <c r="M46" s="133"/>
      <c r="N46" s="133"/>
      <c r="O46" s="133"/>
      <c r="R46" s="133"/>
      <c r="S46" s="133"/>
      <c r="T46" s="133"/>
      <c r="W46" s="133"/>
      <c r="X46" s="133"/>
      <c r="Y46" s="133"/>
    </row>
    <row r="47" spans="2:25" s="127" customFormat="1" ht="17.25" customHeight="1" x14ac:dyDescent="0.4">
      <c r="B47" s="125"/>
      <c r="C47" s="125"/>
      <c r="D47" s="125"/>
      <c r="E47" s="134"/>
      <c r="F47" s="133"/>
      <c r="G47" s="133"/>
      <c r="H47" s="133"/>
      <c r="J47" s="133"/>
      <c r="K47" s="133"/>
      <c r="L47" s="133"/>
      <c r="M47" s="133"/>
      <c r="N47" s="133"/>
      <c r="O47" s="133"/>
      <c r="R47" s="133"/>
      <c r="S47" s="133"/>
      <c r="T47" s="133"/>
      <c r="W47" s="133"/>
      <c r="X47" s="133"/>
      <c r="Y47" s="133"/>
    </row>
    <row r="48" spans="2:25" s="127" customFormat="1" ht="17.25" customHeight="1" x14ac:dyDescent="0.4">
      <c r="B48" s="125" t="s">
        <v>221</v>
      </c>
      <c r="C48" s="125"/>
      <c r="D48" s="125"/>
    </row>
    <row r="49" spans="2:51" s="127" customFormat="1" ht="17.25" customHeight="1" x14ac:dyDescent="0.4">
      <c r="B49" s="125" t="s">
        <v>141</v>
      </c>
      <c r="C49" s="125"/>
      <c r="D49" s="125"/>
      <c r="AH49" s="74"/>
      <c r="AI49" s="74"/>
      <c r="AJ49" s="74"/>
      <c r="AK49" s="74"/>
      <c r="AL49" s="74"/>
      <c r="AM49" s="74"/>
      <c r="AN49" s="74"/>
      <c r="AO49" s="74"/>
      <c r="AP49" s="74"/>
      <c r="AQ49" s="74"/>
      <c r="AR49" s="74"/>
      <c r="AS49" s="74"/>
    </row>
    <row r="50" spans="2:51" s="127" customFormat="1" ht="17.25" customHeight="1" x14ac:dyDescent="0.4">
      <c r="B50" s="135" t="s">
        <v>146</v>
      </c>
      <c r="C50" s="132"/>
      <c r="D50" s="132"/>
      <c r="E50" s="136"/>
      <c r="F50" s="136"/>
      <c r="G50" s="136"/>
      <c r="H50" s="136"/>
      <c r="I50" s="136"/>
      <c r="J50" s="136"/>
      <c r="K50" s="136"/>
      <c r="L50" s="136"/>
      <c r="M50" s="136"/>
      <c r="N50" s="136"/>
      <c r="O50" s="137"/>
      <c r="P50" s="137"/>
      <c r="Q50" s="136"/>
      <c r="R50" s="137"/>
      <c r="S50" s="136"/>
      <c r="T50" s="136"/>
      <c r="U50" s="137"/>
      <c r="V50" s="74"/>
      <c r="W50" s="74"/>
      <c r="X50" s="74"/>
      <c r="Y50" s="136"/>
      <c r="Z50" s="136"/>
      <c r="AA50" s="136"/>
      <c r="AB50" s="136"/>
      <c r="AC50" s="74"/>
      <c r="AD50" s="136"/>
      <c r="AE50" s="137"/>
      <c r="AF50" s="137"/>
      <c r="AG50" s="137"/>
      <c r="AH50" s="137"/>
      <c r="AI50" s="138"/>
      <c r="AJ50" s="137"/>
      <c r="AK50" s="137"/>
      <c r="AL50" s="137"/>
      <c r="AM50" s="137"/>
      <c r="AN50" s="137"/>
      <c r="AO50" s="137"/>
      <c r="AP50" s="137"/>
      <c r="AQ50" s="137"/>
      <c r="AR50" s="137"/>
      <c r="AS50" s="137"/>
      <c r="AT50" s="137"/>
      <c r="AU50" s="137"/>
      <c r="AV50" s="137"/>
      <c r="AW50" s="137"/>
      <c r="AX50" s="137"/>
      <c r="AY50" s="138"/>
    </row>
    <row r="51" spans="2:51" s="127" customFormat="1" ht="17.25" customHeight="1" x14ac:dyDescent="0.4">
      <c r="F51" s="74"/>
    </row>
    <row r="52" spans="2:51" s="127" customFormat="1" ht="17.25" customHeight="1" x14ac:dyDescent="0.4">
      <c r="B52" s="125" t="s">
        <v>222</v>
      </c>
      <c r="C52" s="125"/>
    </row>
    <row r="53" spans="2:51" s="127" customFormat="1" ht="17.25" customHeight="1" x14ac:dyDescent="0.4">
      <c r="B53" s="125"/>
      <c r="C53" s="125"/>
    </row>
    <row r="54" spans="2:51" s="127" customFormat="1" ht="17.25" customHeight="1" x14ac:dyDescent="0.4">
      <c r="B54" s="125" t="s">
        <v>223</v>
      </c>
      <c r="C54" s="125"/>
    </row>
    <row r="55" spans="2:51" s="127" customFormat="1" ht="17.25" customHeight="1" x14ac:dyDescent="0.4">
      <c r="B55" s="125" t="s">
        <v>142</v>
      </c>
      <c r="C55" s="125"/>
    </row>
    <row r="56" spans="2:51" s="127" customFormat="1" ht="17.25" customHeight="1" x14ac:dyDescent="0.4">
      <c r="B56" s="125"/>
      <c r="C56" s="125"/>
    </row>
    <row r="57" spans="2:51" s="127" customFormat="1" ht="17.25" customHeight="1" x14ac:dyDescent="0.4">
      <c r="B57" s="125" t="s">
        <v>224</v>
      </c>
      <c r="C57" s="125"/>
    </row>
    <row r="58" spans="2:51" s="127" customFormat="1" ht="17.25" customHeight="1" x14ac:dyDescent="0.4">
      <c r="B58" s="125" t="s">
        <v>143</v>
      </c>
      <c r="C58" s="125"/>
    </row>
    <row r="59" spans="2:51" s="127" customFormat="1" ht="17.25" customHeight="1" x14ac:dyDescent="0.4">
      <c r="B59" s="125"/>
      <c r="C59" s="125"/>
    </row>
    <row r="60" spans="2:51" s="127" customFormat="1" ht="17.25" customHeight="1" x14ac:dyDescent="0.4">
      <c r="B60" s="125" t="s">
        <v>225</v>
      </c>
      <c r="C60" s="125"/>
      <c r="D60" s="125"/>
    </row>
    <row r="61" spans="2:51" s="127" customFormat="1" ht="17.25" customHeight="1" x14ac:dyDescent="0.4">
      <c r="B61" s="125"/>
      <c r="C61" s="125"/>
      <c r="D61" s="125"/>
    </row>
    <row r="62" spans="2:51" s="127" customFormat="1" ht="17.25" customHeight="1" x14ac:dyDescent="0.4">
      <c r="B62" s="132" t="s">
        <v>226</v>
      </c>
      <c r="C62" s="132"/>
      <c r="D62" s="125"/>
    </row>
    <row r="63" spans="2:51" s="127" customFormat="1" ht="17.25" customHeight="1" x14ac:dyDescent="0.4">
      <c r="B63" s="132" t="s">
        <v>144</v>
      </c>
      <c r="C63" s="132"/>
      <c r="D63" s="125"/>
    </row>
    <row r="64" spans="2:51" s="127" customFormat="1" ht="17.25" customHeight="1" x14ac:dyDescent="0.4"/>
    <row r="65" spans="2:71" s="127" customFormat="1" ht="17.25" customHeight="1" x14ac:dyDescent="0.4">
      <c r="B65" s="127" t="s">
        <v>228</v>
      </c>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row>
    <row r="66" spans="2:71" s="127" customFormat="1" ht="17.25" customHeight="1" x14ac:dyDescent="0.4">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row>
    <row r="67" spans="2:71" s="127" customFormat="1" ht="17.25" customHeight="1" x14ac:dyDescent="0.4">
      <c r="B67" s="127" t="s">
        <v>229</v>
      </c>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row>
    <row r="68" spans="2:71" s="127" customFormat="1" ht="17.25" customHeight="1" x14ac:dyDescent="0.4">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row>
    <row r="69" spans="2:71" s="127" customFormat="1" ht="17.25" customHeight="1" x14ac:dyDescent="0.4">
      <c r="B69" s="127" t="s">
        <v>230</v>
      </c>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row>
    <row r="70" spans="2:71" s="127" customFormat="1" ht="17.25" customHeight="1" x14ac:dyDescent="0.4">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row>
    <row r="71" spans="2:71" s="127" customFormat="1" ht="17.25" customHeight="1" x14ac:dyDescent="0.4">
      <c r="B71" s="127" t="s">
        <v>231</v>
      </c>
      <c r="E71" s="139"/>
      <c r="F71" s="139"/>
      <c r="G71" s="139"/>
      <c r="H71" s="139"/>
      <c r="I71" s="139"/>
      <c r="J71" s="139"/>
      <c r="K71" s="139"/>
      <c r="L71" s="144"/>
      <c r="M71" s="132" t="s">
        <v>147</v>
      </c>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row>
    <row r="72" spans="2:71" s="127" customFormat="1" ht="17.25" customHeight="1" x14ac:dyDescent="0.4">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row>
    <row r="73" spans="2:71" s="127" customFormat="1" ht="17.25" customHeight="1" x14ac:dyDescent="0.2">
      <c r="B73" s="127" t="s">
        <v>234</v>
      </c>
      <c r="BL73" s="140"/>
      <c r="BM73" s="141"/>
      <c r="BN73" s="140"/>
      <c r="BO73" s="140"/>
      <c r="BP73" s="140"/>
      <c r="BQ73" s="142"/>
      <c r="BR73" s="143"/>
      <c r="BS73" s="143"/>
    </row>
    <row r="74" spans="2:71" s="127" customFormat="1" ht="17.25" customHeight="1" x14ac:dyDescent="0.4">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row>
    <row r="75" spans="2:71" s="127" customFormat="1" ht="17.25" customHeight="1" x14ac:dyDescent="0.2">
      <c r="B75" s="127" t="s">
        <v>235</v>
      </c>
      <c r="BL75" s="140"/>
      <c r="BM75" s="141"/>
      <c r="BN75" s="140"/>
      <c r="BO75" s="140"/>
      <c r="BP75" s="140"/>
      <c r="BQ75" s="142"/>
      <c r="BR75" s="143"/>
      <c r="BS75" s="143"/>
    </row>
    <row r="76" spans="2:71" s="127" customFormat="1" ht="17.25" customHeight="1" x14ac:dyDescent="0.4">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row>
    <row r="77" spans="2:71" ht="17.25" customHeight="1" x14ac:dyDescent="0.4">
      <c r="B77" s="127" t="s">
        <v>232</v>
      </c>
    </row>
    <row r="78" spans="2:71" s="127" customFormat="1" ht="17.25" customHeight="1" x14ac:dyDescent="0.4">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row>
    <row r="79" spans="2:71" ht="17.25" customHeight="1" x14ac:dyDescent="0.4">
      <c r="B79" s="127" t="s">
        <v>233</v>
      </c>
    </row>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sheetData>
  <sheetProtection sheet="1" objects="1" scenarios="1" selectLockedCells="1"/>
  <mergeCells count="1">
    <mergeCell ref="F4:K5"/>
  </mergeCells>
  <phoneticPr fontId="2"/>
  <pageMargins left="0.70866141732283472" right="0.70866141732283472" top="0.74803149606299213" bottom="0.35433070866141736" header="0.31496062992125984" footer="0.31496062992125984"/>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CCFFCC"/>
    <pageSetUpPr fitToPage="1"/>
  </sheetPr>
  <dimension ref="A1:BM128"/>
  <sheetViews>
    <sheetView showGridLines="0" tabSelected="1" view="pageBreakPreview" zoomScale="70" zoomScaleNormal="55" zoomScaleSheetLayoutView="70" workbookViewId="0">
      <selection activeCell="J79" sqref="J79:T79"/>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20</v>
      </c>
      <c r="D1" s="5"/>
      <c r="E1" s="5"/>
      <c r="F1" s="5"/>
      <c r="G1" s="5"/>
      <c r="H1" s="5"/>
      <c r="K1" s="8" t="s">
        <v>0</v>
      </c>
      <c r="N1" s="5"/>
      <c r="O1" s="5"/>
      <c r="P1" s="5"/>
      <c r="Q1" s="5"/>
      <c r="R1" s="5"/>
      <c r="S1" s="5"/>
      <c r="T1" s="5"/>
      <c r="U1" s="5"/>
      <c r="AQ1" s="10" t="s">
        <v>32</v>
      </c>
      <c r="AR1" s="367" t="s">
        <v>127</v>
      </c>
      <c r="AS1" s="368"/>
      <c r="AT1" s="368"/>
      <c r="AU1" s="368"/>
      <c r="AV1" s="368"/>
      <c r="AW1" s="368"/>
      <c r="AX1" s="368"/>
      <c r="AY1" s="368"/>
      <c r="AZ1" s="368"/>
      <c r="BA1" s="368"/>
      <c r="BB1" s="368"/>
      <c r="BC1" s="368"/>
      <c r="BD1" s="368"/>
      <c r="BE1" s="368"/>
      <c r="BF1" s="368"/>
      <c r="BG1" s="368"/>
      <c r="BH1" s="10" t="s">
        <v>2</v>
      </c>
    </row>
    <row r="2" spans="2:65" s="9" customFormat="1" ht="20.25" customHeight="1" x14ac:dyDescent="0.4">
      <c r="H2" s="8"/>
      <c r="K2" s="8"/>
      <c r="L2" s="8"/>
      <c r="N2" s="10"/>
      <c r="O2" s="10"/>
      <c r="P2" s="10"/>
      <c r="Q2" s="10"/>
      <c r="R2" s="10"/>
      <c r="S2" s="10"/>
      <c r="T2" s="10"/>
      <c r="U2" s="10"/>
      <c r="Z2" s="43" t="s">
        <v>29</v>
      </c>
      <c r="AA2" s="342">
        <v>5</v>
      </c>
      <c r="AB2" s="342"/>
      <c r="AC2" s="43" t="s">
        <v>30</v>
      </c>
      <c r="AD2" s="343">
        <f>IF(AA2=0,"",YEAR(DATE(2018+AA2,1,1)))</f>
        <v>2023</v>
      </c>
      <c r="AE2" s="343"/>
      <c r="AF2" s="44" t="s">
        <v>31</v>
      </c>
      <c r="AG2" s="44" t="s">
        <v>1</v>
      </c>
      <c r="AH2" s="342">
        <v>9</v>
      </c>
      <c r="AI2" s="342"/>
      <c r="AJ2" s="44" t="s">
        <v>26</v>
      </c>
      <c r="AQ2" s="10" t="s">
        <v>33</v>
      </c>
      <c r="AR2" s="369"/>
      <c r="AS2" s="369"/>
      <c r="AT2" s="369"/>
      <c r="AU2" s="369"/>
      <c r="AV2" s="369"/>
      <c r="AW2" s="369"/>
      <c r="AX2" s="369"/>
      <c r="AY2" s="369"/>
      <c r="AZ2" s="369"/>
      <c r="BA2" s="369"/>
      <c r="BB2" s="369"/>
      <c r="BC2" s="369"/>
      <c r="BD2" s="369"/>
      <c r="BE2" s="369"/>
      <c r="BF2" s="369"/>
      <c r="BG2" s="369"/>
      <c r="BH2" s="10" t="s">
        <v>2</v>
      </c>
      <c r="BI2" s="10"/>
      <c r="BJ2" s="10"/>
      <c r="BK2" s="10"/>
    </row>
    <row r="3" spans="2:65" s="9" customFormat="1" ht="20.25" customHeight="1" x14ac:dyDescent="0.4">
      <c r="H3" s="8"/>
      <c r="K3" s="8"/>
      <c r="M3" s="10"/>
      <c r="N3" s="10"/>
      <c r="O3" s="10"/>
      <c r="P3" s="10"/>
      <c r="Q3" s="10"/>
      <c r="R3" s="10"/>
      <c r="S3" s="10"/>
      <c r="AA3" s="38"/>
      <c r="AB3" s="38"/>
      <c r="AC3" s="39"/>
      <c r="AD3" s="40"/>
      <c r="AE3" s="39"/>
      <c r="BB3" s="41" t="s">
        <v>22</v>
      </c>
      <c r="BC3" s="347" t="s">
        <v>181</v>
      </c>
      <c r="BD3" s="348"/>
      <c r="BE3" s="348"/>
      <c r="BF3" s="349"/>
      <c r="BG3" s="10"/>
    </row>
    <row r="4" spans="2:65" customFormat="1" ht="20.25" customHeight="1" x14ac:dyDescent="0.4">
      <c r="BB4" s="41" t="s">
        <v>174</v>
      </c>
      <c r="BC4" s="347" t="s">
        <v>194</v>
      </c>
      <c r="BD4" s="348"/>
      <c r="BE4" s="348"/>
      <c r="BF4" s="349"/>
    </row>
    <row r="5" spans="2:65" s="9" customFormat="1" ht="9" customHeight="1" x14ac:dyDescent="0.4">
      <c r="H5" s="8"/>
      <c r="K5" s="8"/>
      <c r="M5" s="10"/>
      <c r="N5" s="10"/>
      <c r="O5" s="10"/>
      <c r="P5" s="10"/>
      <c r="Q5" s="10"/>
      <c r="R5" s="10"/>
      <c r="S5" s="10"/>
      <c r="AA5" s="37"/>
      <c r="AB5" s="37"/>
      <c r="AH5" s="6"/>
      <c r="AI5" s="6"/>
      <c r="AJ5" s="6"/>
      <c r="AK5" s="6"/>
      <c r="AL5" s="6"/>
      <c r="AM5" s="6"/>
      <c r="AN5" s="6"/>
      <c r="AO5" s="6"/>
      <c r="AP5" s="6"/>
      <c r="AQ5" s="6"/>
      <c r="AR5" s="6"/>
      <c r="AS5" s="6"/>
      <c r="AT5" s="6"/>
      <c r="AU5" s="6"/>
      <c r="AV5" s="6"/>
      <c r="AW5" s="6"/>
      <c r="AX5" s="6"/>
      <c r="AY5" s="6"/>
      <c r="AZ5" s="6"/>
      <c r="BA5" s="6"/>
      <c r="BB5" s="6"/>
      <c r="BC5" s="6"/>
      <c r="BD5" s="6"/>
      <c r="BE5" s="6"/>
      <c r="BF5" s="42"/>
      <c r="BG5" s="42"/>
    </row>
    <row r="6" spans="2:65" s="9" customFormat="1" ht="21" customHeight="1" x14ac:dyDescent="0.4">
      <c r="B6" s="101"/>
      <c r="C6" s="98"/>
      <c r="D6" s="98"/>
      <c r="E6" s="98"/>
      <c r="F6" s="98"/>
      <c r="G6" s="98"/>
      <c r="H6" s="98"/>
      <c r="I6" s="107"/>
      <c r="J6" s="107"/>
      <c r="K6" s="107"/>
      <c r="L6" s="103"/>
      <c r="M6" s="107"/>
      <c r="N6" s="107"/>
      <c r="O6" s="107"/>
      <c r="P6" s="96"/>
      <c r="Q6" s="96"/>
      <c r="R6" s="96"/>
      <c r="S6" s="96"/>
      <c r="T6" s="96"/>
      <c r="U6" s="96"/>
      <c r="V6" s="96"/>
      <c r="W6" s="96"/>
      <c r="X6" s="96"/>
      <c r="Y6" s="96"/>
      <c r="Z6" s="96"/>
      <c r="AA6" s="96"/>
      <c r="AB6" s="96"/>
      <c r="AC6" s="96"/>
      <c r="AD6" s="96"/>
      <c r="AE6" s="96"/>
      <c r="AF6" s="96"/>
      <c r="AG6" s="96"/>
      <c r="AH6" s="94"/>
      <c r="AI6" s="94" t="s">
        <v>175</v>
      </c>
      <c r="AJ6" s="94"/>
      <c r="AK6" s="94"/>
      <c r="AL6" s="94"/>
      <c r="AM6" s="94"/>
      <c r="AN6" s="6"/>
      <c r="AO6" s="6"/>
      <c r="AP6" s="6"/>
      <c r="AQ6" s="6"/>
      <c r="AR6" s="6"/>
      <c r="AS6" s="6"/>
      <c r="AU6" s="379">
        <v>8</v>
      </c>
      <c r="AV6" s="380"/>
      <c r="AW6" s="2" t="s">
        <v>23</v>
      </c>
      <c r="AX6" s="6"/>
      <c r="AY6" s="379">
        <v>40</v>
      </c>
      <c r="AZ6" s="380"/>
      <c r="BA6" s="2" t="s">
        <v>24</v>
      </c>
      <c r="BB6" s="6"/>
      <c r="BC6" s="379">
        <v>160</v>
      </c>
      <c r="BD6" s="380"/>
      <c r="BE6" s="2" t="s">
        <v>25</v>
      </c>
      <c r="BF6" s="6"/>
      <c r="BG6" s="42"/>
    </row>
    <row r="7" spans="2:65" s="9" customFormat="1" ht="21" customHeight="1" x14ac:dyDescent="0.4">
      <c r="B7" s="101"/>
      <c r="C7" s="106"/>
      <c r="D7" s="106"/>
      <c r="E7" s="106"/>
      <c r="F7" s="106"/>
      <c r="G7" s="252"/>
      <c r="H7" s="107"/>
      <c r="I7" s="107"/>
      <c r="J7" s="107"/>
      <c r="K7" s="107"/>
      <c r="L7" s="107"/>
      <c r="M7" s="107"/>
      <c r="N7" s="107"/>
      <c r="O7" s="107"/>
      <c r="P7" s="96"/>
      <c r="Q7" s="96"/>
      <c r="R7" s="96"/>
      <c r="S7" s="96"/>
      <c r="T7" s="96"/>
      <c r="U7" s="96"/>
      <c r="V7" s="96"/>
      <c r="W7" s="96"/>
      <c r="X7" s="96"/>
      <c r="Y7" s="96"/>
      <c r="Z7" s="96"/>
      <c r="AA7" s="96"/>
      <c r="AB7" s="96"/>
      <c r="AC7" s="96"/>
      <c r="AD7" s="96"/>
      <c r="AE7" s="96"/>
      <c r="AF7" s="96"/>
      <c r="AG7" s="96"/>
      <c r="AH7" s="94"/>
      <c r="AI7" s="94"/>
      <c r="AJ7" s="94"/>
      <c r="AK7" s="94"/>
      <c r="AL7" s="94"/>
      <c r="AM7" s="94"/>
      <c r="AN7" s="94"/>
      <c r="AO7" s="94"/>
      <c r="AP7" s="94"/>
      <c r="AQ7" s="94"/>
      <c r="AR7" s="94"/>
      <c r="AS7" s="94"/>
      <c r="AT7" s="94"/>
      <c r="AU7" s="94"/>
      <c r="AV7" s="94"/>
      <c r="AW7" s="94"/>
      <c r="AX7" s="94"/>
      <c r="AY7" s="94"/>
      <c r="AZ7" s="94"/>
      <c r="BA7" s="94"/>
      <c r="BB7" s="94"/>
      <c r="BC7" s="94"/>
      <c r="BD7" s="94"/>
      <c r="BE7" s="94"/>
      <c r="BF7" s="95"/>
      <c r="BG7" s="95"/>
      <c r="BH7" s="96"/>
    </row>
    <row r="8" spans="2:65" s="9" customFormat="1" ht="21" customHeight="1" x14ac:dyDescent="0.4">
      <c r="B8" s="101"/>
      <c r="C8" s="106"/>
      <c r="D8" s="106"/>
      <c r="E8" s="106"/>
      <c r="F8" s="106"/>
      <c r="G8" s="252"/>
      <c r="H8" s="107"/>
      <c r="I8" s="107"/>
      <c r="J8" s="107"/>
      <c r="K8" s="107"/>
      <c r="L8" s="107"/>
      <c r="M8" s="107"/>
      <c r="N8" s="107"/>
      <c r="O8" s="107"/>
      <c r="P8" s="96"/>
      <c r="Q8" s="96"/>
      <c r="R8" s="96"/>
      <c r="S8" s="96"/>
      <c r="T8" s="96"/>
      <c r="U8" s="96"/>
      <c r="V8" s="96"/>
      <c r="W8" s="96"/>
      <c r="X8" s="96"/>
      <c r="Y8" s="96"/>
      <c r="Z8" s="96"/>
      <c r="AA8" s="96"/>
      <c r="AB8" s="96"/>
      <c r="AC8" s="96"/>
      <c r="AD8" s="96"/>
      <c r="AE8" s="96"/>
      <c r="AF8" s="96"/>
      <c r="AG8" s="96"/>
      <c r="AH8" s="94"/>
      <c r="AI8" s="94"/>
      <c r="AJ8" s="94"/>
      <c r="AK8" s="94"/>
      <c r="AL8" s="94"/>
      <c r="AM8" s="94"/>
      <c r="AN8" s="94"/>
      <c r="AO8" s="94"/>
      <c r="AP8" s="94"/>
      <c r="AQ8" s="94"/>
      <c r="AR8" s="94"/>
      <c r="AS8" s="94"/>
      <c r="AT8" s="94"/>
      <c r="AU8" s="413"/>
      <c r="AV8" s="413"/>
      <c r="AW8" s="94"/>
      <c r="AX8" s="94"/>
      <c r="AY8" s="94"/>
      <c r="AZ8" s="94" t="s">
        <v>28</v>
      </c>
      <c r="BA8" s="94"/>
      <c r="BB8" s="94"/>
      <c r="BC8" s="410">
        <f>DAY(EOMONTH(DATE(AD2,AH2,1),0))</f>
        <v>30</v>
      </c>
      <c r="BD8" s="411"/>
      <c r="BE8" s="94" t="s">
        <v>27</v>
      </c>
      <c r="BF8" s="95"/>
      <c r="BG8" s="95"/>
      <c r="BH8" s="96"/>
    </row>
    <row r="9" spans="2:65" s="9" customFormat="1" ht="21" customHeight="1" x14ac:dyDescent="0.4">
      <c r="B9" s="101"/>
      <c r="C9" s="106"/>
      <c r="D9" s="106"/>
      <c r="E9" s="106"/>
      <c r="F9" s="106"/>
      <c r="G9" s="252"/>
      <c r="H9" s="107"/>
      <c r="I9" s="107"/>
      <c r="J9" s="107"/>
      <c r="K9" s="107"/>
      <c r="L9" s="107"/>
      <c r="M9" s="107"/>
      <c r="N9" s="107"/>
      <c r="O9" s="107"/>
      <c r="P9" s="96"/>
      <c r="Q9" s="96"/>
      <c r="R9" s="96"/>
      <c r="S9" s="96"/>
      <c r="T9" s="96"/>
      <c r="U9" s="96"/>
      <c r="V9" s="96"/>
      <c r="W9" s="96"/>
      <c r="X9" s="96"/>
      <c r="Y9" s="96"/>
      <c r="Z9" s="96"/>
      <c r="AA9" s="96"/>
      <c r="AB9" s="96"/>
      <c r="AC9" s="96"/>
      <c r="AD9" s="96"/>
      <c r="AE9" s="96"/>
      <c r="AF9" s="96"/>
      <c r="AG9" s="96"/>
      <c r="AH9" s="94"/>
      <c r="AI9" s="94"/>
      <c r="AJ9" s="94"/>
      <c r="AK9" s="94"/>
      <c r="AL9" s="94"/>
      <c r="AM9" s="94"/>
      <c r="AN9" s="94"/>
      <c r="AO9" s="94"/>
      <c r="AP9" s="94"/>
      <c r="AQ9" s="94"/>
      <c r="AR9" s="94"/>
      <c r="AS9" s="94"/>
      <c r="AT9" s="94"/>
      <c r="AU9" s="94"/>
      <c r="AV9" s="94"/>
      <c r="AW9" s="94"/>
      <c r="AX9" s="94"/>
      <c r="AY9" s="94"/>
      <c r="AZ9" s="94"/>
      <c r="BA9" s="94"/>
      <c r="BB9" s="94"/>
      <c r="BC9" s="94"/>
      <c r="BD9" s="94"/>
      <c r="BE9" s="94"/>
      <c r="BF9" s="95"/>
      <c r="BG9" s="95"/>
      <c r="BH9" s="96"/>
    </row>
    <row r="10" spans="2:65" s="9" customFormat="1" ht="21" customHeight="1" x14ac:dyDescent="0.4">
      <c r="B10" s="110"/>
      <c r="C10" s="103"/>
      <c r="D10" s="103"/>
      <c r="E10" s="103"/>
      <c r="F10" s="103"/>
      <c r="G10" s="103"/>
      <c r="H10" s="107"/>
      <c r="I10" s="107"/>
      <c r="J10" s="107"/>
      <c r="K10" s="107"/>
      <c r="L10" s="107"/>
      <c r="M10" s="107"/>
      <c r="N10" s="107"/>
      <c r="O10" s="107"/>
      <c r="P10" s="96"/>
      <c r="Q10" s="96"/>
      <c r="R10" s="96"/>
      <c r="S10" s="96"/>
      <c r="T10" s="96"/>
      <c r="U10" s="96"/>
      <c r="V10" s="96"/>
      <c r="W10" s="96"/>
      <c r="X10" s="96"/>
      <c r="Y10" s="96"/>
      <c r="Z10" s="96"/>
      <c r="AA10" s="96"/>
      <c r="AB10" s="96"/>
      <c r="AC10" s="96"/>
      <c r="AD10" s="96"/>
      <c r="AE10" s="96"/>
      <c r="AF10" s="96"/>
      <c r="AG10" s="96"/>
      <c r="AH10" s="97"/>
      <c r="AI10" s="94" t="s">
        <v>195</v>
      </c>
      <c r="AJ10" s="94"/>
      <c r="AK10" s="94"/>
      <c r="AL10" s="94"/>
      <c r="AM10" s="94"/>
      <c r="AN10" s="94"/>
      <c r="AO10" s="412">
        <f>AZ77/BC6</f>
        <v>0</v>
      </c>
      <c r="AP10" s="412"/>
      <c r="AQ10" s="94" t="s">
        <v>196</v>
      </c>
      <c r="AR10" s="94"/>
      <c r="AS10" s="94"/>
      <c r="AT10" s="94"/>
      <c r="AU10" s="415"/>
      <c r="AV10" s="415"/>
      <c r="AW10" s="94"/>
      <c r="AX10" s="103"/>
      <c r="AY10" s="94"/>
      <c r="AZ10" s="94"/>
      <c r="BA10" s="94"/>
      <c r="BB10" s="94"/>
      <c r="BC10" s="381"/>
      <c r="BD10" s="381"/>
      <c r="BE10" s="94"/>
      <c r="BF10" s="94"/>
      <c r="BG10" s="94"/>
      <c r="BH10" s="96"/>
      <c r="BK10" s="10"/>
      <c r="BL10" s="10"/>
      <c r="BM10" s="10"/>
    </row>
    <row r="11" spans="2:65" s="9" customFormat="1" ht="21" customHeight="1" x14ac:dyDescent="0.4">
      <c r="B11" s="110"/>
      <c r="C11" s="111"/>
      <c r="D11" s="111"/>
      <c r="E11" s="111"/>
      <c r="F11" s="111"/>
      <c r="G11" s="111"/>
      <c r="H11" s="102"/>
      <c r="I11" s="102"/>
      <c r="J11" s="102"/>
      <c r="K11" s="102"/>
      <c r="L11" s="102"/>
      <c r="M11" s="102"/>
      <c r="N11" s="102"/>
      <c r="O11" s="102"/>
      <c r="P11" s="96"/>
      <c r="Q11" s="96"/>
      <c r="R11" s="96"/>
      <c r="S11" s="96"/>
      <c r="T11" s="96"/>
      <c r="U11" s="96"/>
      <c r="V11" s="96"/>
      <c r="W11" s="96"/>
      <c r="X11" s="96"/>
      <c r="Y11" s="96"/>
      <c r="Z11" s="96"/>
      <c r="AA11" s="96"/>
      <c r="AB11" s="96"/>
      <c r="AC11" s="96"/>
      <c r="AD11" s="96"/>
      <c r="AE11" s="96"/>
      <c r="AF11" s="96"/>
      <c r="AG11" s="96"/>
      <c r="AH11" s="106"/>
      <c r="AI11" s="98"/>
      <c r="AJ11" s="104"/>
      <c r="AK11" s="97"/>
      <c r="AL11" s="98"/>
      <c r="AM11" s="98"/>
      <c r="AN11" s="98"/>
      <c r="AO11" s="98"/>
      <c r="AP11" s="104"/>
      <c r="AQ11" s="94"/>
      <c r="AR11" s="105"/>
      <c r="AS11" s="105"/>
      <c r="AT11" s="105"/>
      <c r="AU11" s="94"/>
      <c r="AV11" s="94"/>
      <c r="AW11" s="94"/>
      <c r="AX11" s="94"/>
      <c r="AY11" s="94"/>
      <c r="AZ11" s="94"/>
      <c r="BA11" s="94"/>
      <c r="BB11" s="94"/>
      <c r="BC11" s="94"/>
      <c r="BD11" s="94"/>
      <c r="BE11" s="94"/>
      <c r="BF11" s="94"/>
      <c r="BG11" s="94"/>
      <c r="BH11" s="96"/>
      <c r="BK11" s="10"/>
      <c r="BL11" s="10"/>
      <c r="BM11" s="10"/>
    </row>
    <row r="12" spans="2:65" s="9" customFormat="1" ht="21" customHeight="1" x14ac:dyDescent="0.15">
      <c r="B12" s="110"/>
      <c r="C12" s="103"/>
      <c r="D12" s="103"/>
      <c r="E12" s="103"/>
      <c r="F12" s="103"/>
      <c r="G12" s="103"/>
      <c r="H12" s="103"/>
      <c r="I12" s="103"/>
      <c r="J12" s="103"/>
      <c r="K12" s="103"/>
      <c r="L12" s="103"/>
      <c r="M12" s="107"/>
      <c r="N12" s="107"/>
      <c r="O12" s="107"/>
      <c r="P12" s="103"/>
      <c r="Q12" s="107"/>
      <c r="R12" s="107"/>
      <c r="S12" s="107"/>
      <c r="T12" s="99"/>
      <c r="U12" s="363"/>
      <c r="V12" s="363"/>
      <c r="W12" s="101"/>
      <c r="X12" s="112"/>
      <c r="Y12" s="96"/>
      <c r="Z12" s="96"/>
      <c r="AA12" s="106"/>
      <c r="AB12" s="100"/>
      <c r="AC12" s="101"/>
      <c r="AD12" s="106"/>
      <c r="AE12" s="106"/>
      <c r="AF12" s="106"/>
      <c r="AG12" s="113"/>
      <c r="AH12" s="97"/>
      <c r="AI12" s="104" t="s">
        <v>198</v>
      </c>
      <c r="AJ12" s="104"/>
      <c r="AK12" s="104"/>
      <c r="AL12" s="104"/>
      <c r="AM12" s="104"/>
      <c r="AN12" s="104"/>
      <c r="AO12" s="106"/>
      <c r="AP12" s="106"/>
      <c r="AQ12" s="96"/>
      <c r="AR12" s="94" t="s">
        <v>199</v>
      </c>
      <c r="AS12" s="104"/>
      <c r="AT12" s="106"/>
      <c r="AU12" s="106"/>
      <c r="AV12" s="104"/>
      <c r="AW12" s="104"/>
      <c r="AX12" s="104"/>
      <c r="AY12" s="96"/>
      <c r="AZ12" s="104"/>
      <c r="BA12" s="108" t="s">
        <v>119</v>
      </c>
      <c r="BB12" s="100"/>
      <c r="BC12" s="101"/>
      <c r="BD12" s="226"/>
      <c r="BE12" s="226"/>
      <c r="BF12" s="226"/>
      <c r="BG12" s="109"/>
      <c r="BH12" s="96"/>
      <c r="BK12" s="10"/>
      <c r="BL12" s="10"/>
      <c r="BM12" s="10"/>
    </row>
    <row r="13" spans="2:65" s="9" customFormat="1" ht="21" customHeight="1" x14ac:dyDescent="0.4">
      <c r="B13" s="101" t="s">
        <v>197</v>
      </c>
      <c r="C13" s="104"/>
      <c r="D13" s="104"/>
      <c r="E13" s="104"/>
      <c r="F13" s="104"/>
      <c r="G13" s="104"/>
      <c r="H13" s="104"/>
      <c r="I13" s="104"/>
      <c r="J13" s="104"/>
      <c r="K13" s="104"/>
      <c r="L13" s="106"/>
      <c r="M13" s="97"/>
      <c r="N13" s="98"/>
      <c r="O13" s="98"/>
      <c r="P13" s="106"/>
      <c r="Q13" s="98"/>
      <c r="R13" s="104"/>
      <c r="S13" s="98"/>
      <c r="T13" s="98"/>
      <c r="U13" s="98"/>
      <c r="V13" s="98"/>
      <c r="W13" s="96"/>
      <c r="X13" s="96"/>
      <c r="Y13" s="96"/>
      <c r="Z13" s="96"/>
      <c r="AA13" s="104"/>
      <c r="AB13" s="98"/>
      <c r="AC13" s="98"/>
      <c r="AD13" s="104"/>
      <c r="AE13" s="104"/>
      <c r="AF13" s="104"/>
      <c r="AG13" s="113"/>
      <c r="AH13" s="106"/>
      <c r="AI13" s="106"/>
      <c r="AJ13" s="101" t="s">
        <v>114</v>
      </c>
      <c r="AK13" s="106"/>
      <c r="AL13" s="106"/>
      <c r="AM13" s="104"/>
      <c r="AN13" s="104"/>
      <c r="AO13" s="366"/>
      <c r="AP13" s="366"/>
      <c r="AQ13" s="94" t="s">
        <v>117</v>
      </c>
      <c r="AR13" s="96"/>
      <c r="AS13" s="104" t="s">
        <v>118</v>
      </c>
      <c r="AT13" s="106"/>
      <c r="AU13" s="106"/>
      <c r="AV13" s="104"/>
      <c r="AW13" s="414">
        <f>(SUM(AS17:BD17))/12</f>
        <v>0</v>
      </c>
      <c r="AX13" s="414"/>
      <c r="AY13" s="94" t="s">
        <v>117</v>
      </c>
      <c r="BA13" s="104" t="s">
        <v>120</v>
      </c>
      <c r="BB13" s="98"/>
      <c r="BC13" s="98"/>
      <c r="BD13" s="104"/>
      <c r="BE13" s="366"/>
      <c r="BF13" s="366"/>
      <c r="BG13" s="94" t="s">
        <v>117</v>
      </c>
      <c r="BH13" s="228"/>
      <c r="BK13" s="10"/>
      <c r="BL13" s="10"/>
      <c r="BM13" s="10"/>
    </row>
    <row r="14" spans="2:65" s="9" customFormat="1" ht="21" customHeight="1" x14ac:dyDescent="0.15">
      <c r="B14" s="101" t="s">
        <v>121</v>
      </c>
      <c r="C14" s="98"/>
      <c r="D14" s="98"/>
      <c r="E14" s="98"/>
      <c r="F14" s="98"/>
      <c r="G14" s="98"/>
      <c r="H14" s="98"/>
      <c r="I14" s="98"/>
      <c r="J14" s="98"/>
      <c r="K14" s="376">
        <v>0.29166666666666669</v>
      </c>
      <c r="L14" s="377"/>
      <c r="M14" s="378"/>
      <c r="N14" s="103" t="s">
        <v>17</v>
      </c>
      <c r="O14" s="376">
        <v>0.83333333333333337</v>
      </c>
      <c r="P14" s="377"/>
      <c r="Q14" s="378"/>
      <c r="R14" s="114"/>
      <c r="S14" s="114"/>
      <c r="T14" s="114"/>
      <c r="U14" s="114"/>
      <c r="V14" s="114"/>
      <c r="W14" s="114"/>
      <c r="X14" s="96"/>
      <c r="Y14" s="96"/>
      <c r="Z14" s="96"/>
      <c r="AA14" s="103"/>
      <c r="AB14" s="114"/>
      <c r="AC14" s="114"/>
      <c r="AD14" s="103"/>
      <c r="AE14" s="106"/>
      <c r="AF14" s="106"/>
      <c r="AG14" s="109"/>
      <c r="AH14" s="101"/>
      <c r="AI14" s="103"/>
      <c r="AJ14" s="107" t="s">
        <v>115</v>
      </c>
      <c r="AK14" s="107"/>
      <c r="AL14" s="107"/>
      <c r="AM14" s="99"/>
      <c r="AN14" s="100"/>
      <c r="AO14" s="366"/>
      <c r="AP14" s="366"/>
      <c r="AQ14" s="94" t="s">
        <v>117</v>
      </c>
      <c r="AR14" s="96"/>
      <c r="AS14" s="227"/>
      <c r="AT14" s="100"/>
      <c r="AU14" s="101"/>
      <c r="AV14" s="106"/>
      <c r="AW14" s="106"/>
      <c r="AX14" s="106"/>
      <c r="AY14" s="109"/>
      <c r="AZ14" s="222"/>
      <c r="BA14" s="223"/>
      <c r="BB14" s="224"/>
      <c r="BC14" s="221"/>
      <c r="BD14" s="221"/>
      <c r="BE14" s="221"/>
      <c r="BF14" s="225"/>
      <c r="BG14" s="94"/>
      <c r="BH14" s="96"/>
      <c r="BK14" s="10"/>
      <c r="BL14" s="10"/>
      <c r="BM14" s="10"/>
    </row>
    <row r="15" spans="2:65" s="9" customFormat="1" ht="21" customHeight="1" x14ac:dyDescent="0.4">
      <c r="B15" s="101" t="s">
        <v>122</v>
      </c>
      <c r="C15" s="98"/>
      <c r="D15" s="98"/>
      <c r="E15" s="98"/>
      <c r="F15" s="98"/>
      <c r="G15" s="98"/>
      <c r="H15" s="98"/>
      <c r="I15" s="98"/>
      <c r="J15" s="98"/>
      <c r="K15" s="376">
        <v>0.83333333333333337</v>
      </c>
      <c r="L15" s="377"/>
      <c r="M15" s="378"/>
      <c r="N15" s="103" t="s">
        <v>17</v>
      </c>
      <c r="O15" s="376">
        <v>0.29166666666666669</v>
      </c>
      <c r="P15" s="377"/>
      <c r="Q15" s="378"/>
      <c r="R15" s="114"/>
      <c r="S15" s="114"/>
      <c r="T15" s="114"/>
      <c r="U15" s="114"/>
      <c r="V15" s="114"/>
      <c r="W15" s="114"/>
      <c r="X15" s="96"/>
      <c r="Y15" s="96"/>
      <c r="Z15" s="96"/>
      <c r="AA15" s="107"/>
      <c r="AB15" s="115"/>
      <c r="AC15" s="115"/>
      <c r="AD15" s="107"/>
      <c r="AE15" s="97"/>
      <c r="AF15" s="97"/>
      <c r="AG15" s="113"/>
      <c r="AH15" s="94"/>
      <c r="AI15" s="102"/>
      <c r="AJ15" s="110" t="s">
        <v>116</v>
      </c>
      <c r="AK15" s="102"/>
      <c r="AL15" s="111"/>
      <c r="AM15" s="98"/>
      <c r="AN15" s="98"/>
      <c r="AO15" s="366"/>
      <c r="AP15" s="366"/>
      <c r="AQ15" s="94" t="s">
        <v>117</v>
      </c>
      <c r="AR15" s="96"/>
      <c r="AS15" s="227" t="s">
        <v>209</v>
      </c>
      <c r="AT15" s="231"/>
      <c r="AU15" s="231"/>
      <c r="AV15" s="231"/>
      <c r="AW15" s="231"/>
      <c r="AX15" s="231"/>
      <c r="AY15" s="231"/>
      <c r="AZ15" s="231"/>
      <c r="BA15" s="231"/>
      <c r="BB15" s="231"/>
      <c r="BC15" s="231"/>
      <c r="BD15" s="231"/>
      <c r="BE15" s="230"/>
      <c r="BF15" s="220"/>
      <c r="BG15" s="94"/>
      <c r="BH15" s="96"/>
      <c r="BK15" s="10"/>
      <c r="BL15" s="10"/>
      <c r="BM15" s="10"/>
    </row>
    <row r="16" spans="2:65" ht="22.5" customHeight="1" x14ac:dyDescent="0.4">
      <c r="AS16" s="219" t="s">
        <v>182</v>
      </c>
      <c r="AT16" s="219" t="s">
        <v>183</v>
      </c>
      <c r="AU16" s="219" t="s">
        <v>184</v>
      </c>
      <c r="AV16" s="219" t="s">
        <v>185</v>
      </c>
      <c r="AW16" s="219" t="s">
        <v>186</v>
      </c>
      <c r="AX16" s="219" t="s">
        <v>187</v>
      </c>
      <c r="AY16" s="219" t="s">
        <v>188</v>
      </c>
      <c r="AZ16" s="219" t="s">
        <v>189</v>
      </c>
      <c r="BA16" s="219" t="s">
        <v>190</v>
      </c>
      <c r="BB16" s="219" t="s">
        <v>191</v>
      </c>
      <c r="BC16" s="219" t="s">
        <v>192</v>
      </c>
      <c r="BD16" s="219" t="s">
        <v>193</v>
      </c>
    </row>
    <row r="17" spans="2:63" ht="23.25" customHeight="1" x14ac:dyDescent="0.4">
      <c r="AS17" s="229"/>
      <c r="AT17" s="229"/>
      <c r="AU17" s="229"/>
      <c r="AV17" s="229"/>
      <c r="AW17" s="229"/>
      <c r="AX17" s="229"/>
      <c r="AY17" s="229"/>
      <c r="AZ17" s="229"/>
      <c r="BA17" s="229"/>
      <c r="BB17" s="229"/>
      <c r="BC17" s="229"/>
      <c r="BD17" s="229"/>
    </row>
    <row r="18" spans="2:63" ht="12" customHeight="1" thickBot="1" x14ac:dyDescent="0.45">
      <c r="B18" s="116"/>
      <c r="C18" s="117"/>
      <c r="D18" s="117"/>
      <c r="E18" s="117"/>
      <c r="F18" s="117"/>
      <c r="G18" s="117"/>
      <c r="H18" s="117"/>
      <c r="I18" s="116"/>
      <c r="J18" s="116"/>
      <c r="K18" s="116"/>
      <c r="L18" s="116"/>
      <c r="M18" s="116"/>
      <c r="N18" s="116"/>
      <c r="O18" s="116"/>
      <c r="P18" s="116"/>
      <c r="Q18" s="116"/>
      <c r="R18" s="116"/>
      <c r="S18" s="116"/>
      <c r="T18" s="116"/>
      <c r="U18" s="116"/>
      <c r="V18" s="116"/>
      <c r="W18" s="116"/>
      <c r="X18" s="116"/>
      <c r="Y18" s="116"/>
      <c r="Z18" s="116"/>
      <c r="AA18" s="117"/>
      <c r="AB18" s="116"/>
      <c r="AC18" s="116"/>
      <c r="AD18" s="116"/>
      <c r="AE18" s="116"/>
      <c r="AF18" s="116"/>
      <c r="AG18" s="116"/>
      <c r="AH18" s="116"/>
      <c r="AI18" s="116"/>
      <c r="AJ18" s="116"/>
      <c r="AK18" s="116"/>
      <c r="AL18" s="116"/>
      <c r="AM18" s="116"/>
      <c r="AR18" s="3"/>
      <c r="BI18" s="4"/>
      <c r="BJ18" s="4"/>
      <c r="BK18" s="4"/>
    </row>
    <row r="19" spans="2:63" ht="21.6" customHeight="1" x14ac:dyDescent="0.4">
      <c r="B19" s="336" t="s">
        <v>21</v>
      </c>
      <c r="C19" s="370" t="s">
        <v>200</v>
      </c>
      <c r="D19" s="352"/>
      <c r="E19" s="353"/>
      <c r="F19" s="34"/>
      <c r="G19" s="249"/>
      <c r="H19" s="339" t="s">
        <v>201</v>
      </c>
      <c r="I19" s="351" t="s">
        <v>202</v>
      </c>
      <c r="J19" s="352"/>
      <c r="K19" s="352"/>
      <c r="L19" s="353"/>
      <c r="M19" s="351" t="s">
        <v>203</v>
      </c>
      <c r="N19" s="352"/>
      <c r="O19" s="353"/>
      <c r="P19" s="351" t="s">
        <v>123</v>
      </c>
      <c r="Q19" s="352"/>
      <c r="R19" s="352"/>
      <c r="S19" s="352"/>
      <c r="T19" s="388"/>
      <c r="U19" s="146"/>
      <c r="V19" s="147"/>
      <c r="W19" s="147"/>
      <c r="X19" s="147"/>
      <c r="Y19" s="147"/>
      <c r="Z19" s="147"/>
      <c r="AA19" s="147"/>
      <c r="AB19" s="147"/>
      <c r="AC19" s="147"/>
      <c r="AD19" s="147"/>
      <c r="AE19" s="147"/>
      <c r="AF19" s="147"/>
      <c r="AG19" s="147"/>
      <c r="AH19" s="147"/>
      <c r="AI19" s="147" t="s">
        <v>204</v>
      </c>
      <c r="AJ19" s="147"/>
      <c r="AK19" s="147"/>
      <c r="AL19" s="147"/>
      <c r="AM19" s="147"/>
      <c r="AN19" s="147" t="s">
        <v>155</v>
      </c>
      <c r="AO19" s="147"/>
      <c r="AP19" s="149"/>
      <c r="AQ19" s="150" t="s">
        <v>154</v>
      </c>
      <c r="AR19" s="147"/>
      <c r="AS19" s="147"/>
      <c r="AT19" s="147"/>
      <c r="AU19" s="147"/>
      <c r="AV19" s="147"/>
      <c r="AW19" s="147"/>
      <c r="AX19" s="147"/>
      <c r="AY19" s="148"/>
      <c r="AZ19" s="382" t="str">
        <f>IF(BC3="４週","(13)1～4週の勤務時間数合計","(13)1か月の勤務時間数　合計")</f>
        <v>(13)1か月の勤務時間数　合計</v>
      </c>
      <c r="BA19" s="383"/>
      <c r="BB19" s="370" t="s">
        <v>205</v>
      </c>
      <c r="BC19" s="388"/>
      <c r="BD19" s="370" t="s">
        <v>206</v>
      </c>
      <c r="BE19" s="352"/>
      <c r="BF19" s="352"/>
      <c r="BG19" s="352"/>
      <c r="BH19" s="388"/>
    </row>
    <row r="20" spans="2:63" ht="20.25" customHeight="1" x14ac:dyDescent="0.4">
      <c r="B20" s="337"/>
      <c r="C20" s="371"/>
      <c r="D20" s="355"/>
      <c r="E20" s="356"/>
      <c r="F20" s="35"/>
      <c r="G20" s="250"/>
      <c r="H20" s="340"/>
      <c r="I20" s="354"/>
      <c r="J20" s="355"/>
      <c r="K20" s="355"/>
      <c r="L20" s="356"/>
      <c r="M20" s="354"/>
      <c r="N20" s="355"/>
      <c r="O20" s="356"/>
      <c r="P20" s="354"/>
      <c r="Q20" s="355"/>
      <c r="R20" s="355"/>
      <c r="S20" s="355"/>
      <c r="T20" s="389"/>
      <c r="U20" s="345" t="s">
        <v>11</v>
      </c>
      <c r="V20" s="345"/>
      <c r="W20" s="345"/>
      <c r="X20" s="345"/>
      <c r="Y20" s="345"/>
      <c r="Z20" s="345"/>
      <c r="AA20" s="346"/>
      <c r="AB20" s="344" t="s">
        <v>12</v>
      </c>
      <c r="AC20" s="345"/>
      <c r="AD20" s="345"/>
      <c r="AE20" s="345"/>
      <c r="AF20" s="345"/>
      <c r="AG20" s="345"/>
      <c r="AH20" s="346"/>
      <c r="AI20" s="344" t="s">
        <v>13</v>
      </c>
      <c r="AJ20" s="345"/>
      <c r="AK20" s="345"/>
      <c r="AL20" s="345"/>
      <c r="AM20" s="345"/>
      <c r="AN20" s="345"/>
      <c r="AO20" s="346"/>
      <c r="AP20" s="344" t="s">
        <v>14</v>
      </c>
      <c r="AQ20" s="345"/>
      <c r="AR20" s="345"/>
      <c r="AS20" s="345"/>
      <c r="AT20" s="345"/>
      <c r="AU20" s="345"/>
      <c r="AV20" s="346"/>
      <c r="AW20" s="344" t="s">
        <v>15</v>
      </c>
      <c r="AX20" s="345"/>
      <c r="AY20" s="345"/>
      <c r="AZ20" s="384"/>
      <c r="BA20" s="385"/>
      <c r="BB20" s="371"/>
      <c r="BC20" s="389"/>
      <c r="BD20" s="371"/>
      <c r="BE20" s="355"/>
      <c r="BF20" s="355"/>
      <c r="BG20" s="355"/>
      <c r="BH20" s="389"/>
    </row>
    <row r="21" spans="2:63" ht="21.75" customHeight="1" x14ac:dyDescent="0.4">
      <c r="B21" s="337"/>
      <c r="C21" s="371"/>
      <c r="D21" s="355"/>
      <c r="E21" s="356"/>
      <c r="F21" s="35"/>
      <c r="G21" s="250"/>
      <c r="H21" s="340"/>
      <c r="I21" s="354"/>
      <c r="J21" s="355"/>
      <c r="K21" s="355"/>
      <c r="L21" s="356"/>
      <c r="M21" s="354"/>
      <c r="N21" s="355"/>
      <c r="O21" s="356"/>
      <c r="P21" s="354"/>
      <c r="Q21" s="355"/>
      <c r="R21" s="355"/>
      <c r="S21" s="355"/>
      <c r="T21" s="389"/>
      <c r="U21" s="7">
        <v>1</v>
      </c>
      <c r="V21" s="12">
        <v>2</v>
      </c>
      <c r="W21" s="12">
        <v>3</v>
      </c>
      <c r="X21" s="12">
        <v>4</v>
      </c>
      <c r="Y21" s="12">
        <v>5</v>
      </c>
      <c r="Z21" s="12">
        <v>6</v>
      </c>
      <c r="AA21" s="13">
        <v>7</v>
      </c>
      <c r="AB21" s="11">
        <v>8</v>
      </c>
      <c r="AC21" s="12">
        <v>9</v>
      </c>
      <c r="AD21" s="12">
        <v>10</v>
      </c>
      <c r="AE21" s="12">
        <v>11</v>
      </c>
      <c r="AF21" s="12">
        <v>12</v>
      </c>
      <c r="AG21" s="12">
        <v>13</v>
      </c>
      <c r="AH21" s="13">
        <v>14</v>
      </c>
      <c r="AI21" s="7">
        <v>15</v>
      </c>
      <c r="AJ21" s="12">
        <v>16</v>
      </c>
      <c r="AK21" s="12">
        <v>17</v>
      </c>
      <c r="AL21" s="12">
        <v>18</v>
      </c>
      <c r="AM21" s="12">
        <v>19</v>
      </c>
      <c r="AN21" s="12">
        <v>20</v>
      </c>
      <c r="AO21" s="13">
        <v>21</v>
      </c>
      <c r="AP21" s="11">
        <v>22</v>
      </c>
      <c r="AQ21" s="12">
        <v>23</v>
      </c>
      <c r="AR21" s="12">
        <v>24</v>
      </c>
      <c r="AS21" s="12">
        <v>25</v>
      </c>
      <c r="AT21" s="12">
        <v>26</v>
      </c>
      <c r="AU21" s="12">
        <v>27</v>
      </c>
      <c r="AV21" s="13">
        <v>28</v>
      </c>
      <c r="AW21" s="48">
        <f>IF($BC$3="歴月",IF(DAY(DATE($AD$2,$AH$2,29))=29,29,""),"")</f>
        <v>29</v>
      </c>
      <c r="AX21" s="49">
        <f>IF($BC$3="歴月",IF(DAY(DATE($AD$2,$AH$2,30))=30,30,""),"")</f>
        <v>30</v>
      </c>
      <c r="AY21" s="50" t="str">
        <f>IF($BC$3="歴月",IF(DAY(DATE($AD$2,$AH$2,31))=31,31,""),"")</f>
        <v/>
      </c>
      <c r="AZ21" s="384"/>
      <c r="BA21" s="385"/>
      <c r="BB21" s="371"/>
      <c r="BC21" s="389"/>
      <c r="BD21" s="371"/>
      <c r="BE21" s="355"/>
      <c r="BF21" s="355"/>
      <c r="BG21" s="355"/>
      <c r="BH21" s="389"/>
    </row>
    <row r="22" spans="2:63" ht="21.75" hidden="1" customHeight="1" x14ac:dyDescent="0.4">
      <c r="B22" s="337"/>
      <c r="C22" s="371"/>
      <c r="D22" s="355"/>
      <c r="E22" s="356"/>
      <c r="F22" s="35"/>
      <c r="G22" s="250"/>
      <c r="H22" s="340"/>
      <c r="I22" s="354"/>
      <c r="J22" s="355"/>
      <c r="K22" s="355"/>
      <c r="L22" s="356"/>
      <c r="M22" s="354"/>
      <c r="N22" s="355"/>
      <c r="O22" s="356"/>
      <c r="P22" s="354"/>
      <c r="Q22" s="355"/>
      <c r="R22" s="355"/>
      <c r="S22" s="355"/>
      <c r="T22" s="389"/>
      <c r="U22" s="7">
        <f>WEEKDAY(DATE($AD$2,$AH$2,1))</f>
        <v>6</v>
      </c>
      <c r="V22" s="12">
        <f>WEEKDAY(DATE($AD$2,$AH$2,2))</f>
        <v>7</v>
      </c>
      <c r="W22" s="12">
        <f>WEEKDAY(DATE($AD$2,$AH$2,3))</f>
        <v>1</v>
      </c>
      <c r="X22" s="12">
        <f>WEEKDAY(DATE($AD$2,$AH$2,4))</f>
        <v>2</v>
      </c>
      <c r="Y22" s="12">
        <f>WEEKDAY(DATE($AD$2,$AH$2,5))</f>
        <v>3</v>
      </c>
      <c r="Z22" s="12">
        <f>WEEKDAY(DATE($AD$2,$AH$2,6))</f>
        <v>4</v>
      </c>
      <c r="AA22" s="13">
        <f>WEEKDAY(DATE($AD$2,$AH$2,7))</f>
        <v>5</v>
      </c>
      <c r="AB22" s="11">
        <f>WEEKDAY(DATE($AD$2,$AH$2,8))</f>
        <v>6</v>
      </c>
      <c r="AC22" s="12">
        <f>WEEKDAY(DATE($AD$2,$AH$2,9))</f>
        <v>7</v>
      </c>
      <c r="AD22" s="12">
        <f>WEEKDAY(DATE($AD$2,$AH$2,10))</f>
        <v>1</v>
      </c>
      <c r="AE22" s="12">
        <f>WEEKDAY(DATE($AD$2,$AH$2,11))</f>
        <v>2</v>
      </c>
      <c r="AF22" s="12">
        <f>WEEKDAY(DATE($AD$2,$AH$2,12))</f>
        <v>3</v>
      </c>
      <c r="AG22" s="12">
        <f>WEEKDAY(DATE($AD$2,$AH$2,13))</f>
        <v>4</v>
      </c>
      <c r="AH22" s="13">
        <f>WEEKDAY(DATE($AD$2,$AH$2,14))</f>
        <v>5</v>
      </c>
      <c r="AI22" s="11">
        <f>WEEKDAY(DATE($AD$2,$AH$2,15))</f>
        <v>6</v>
      </c>
      <c r="AJ22" s="12">
        <f>WEEKDAY(DATE($AD$2,$AH$2,16))</f>
        <v>7</v>
      </c>
      <c r="AK22" s="12">
        <f>WEEKDAY(DATE($AD$2,$AH$2,17))</f>
        <v>1</v>
      </c>
      <c r="AL22" s="12">
        <f>WEEKDAY(DATE($AD$2,$AH$2,18))</f>
        <v>2</v>
      </c>
      <c r="AM22" s="12">
        <f>WEEKDAY(DATE($AD$2,$AH$2,19))</f>
        <v>3</v>
      </c>
      <c r="AN22" s="12">
        <f>WEEKDAY(DATE($AD$2,$AH$2,20))</f>
        <v>4</v>
      </c>
      <c r="AO22" s="13">
        <f>WEEKDAY(DATE($AD$2,$AH$2,21))</f>
        <v>5</v>
      </c>
      <c r="AP22" s="11">
        <f>WEEKDAY(DATE($AD$2,$AH$2,22))</f>
        <v>6</v>
      </c>
      <c r="AQ22" s="12">
        <f>WEEKDAY(DATE($AD$2,$AH$2,23))</f>
        <v>7</v>
      </c>
      <c r="AR22" s="12">
        <f>WEEKDAY(DATE($AD$2,$AH$2,24))</f>
        <v>1</v>
      </c>
      <c r="AS22" s="12">
        <f>WEEKDAY(DATE($AD$2,$AH$2,25))</f>
        <v>2</v>
      </c>
      <c r="AT22" s="12">
        <f>WEEKDAY(DATE($AD$2,$AH$2,26))</f>
        <v>3</v>
      </c>
      <c r="AU22" s="12">
        <f>WEEKDAY(DATE($AD$2,$AH$2,27))</f>
        <v>4</v>
      </c>
      <c r="AV22" s="13">
        <f>WEEKDAY(DATE($AD$2,$AH$2,28))</f>
        <v>5</v>
      </c>
      <c r="AW22" s="11">
        <f>IF(AW21=29,WEEKDAY(DATE($AD$2,$AH$2,29)),0)</f>
        <v>6</v>
      </c>
      <c r="AX22" s="12">
        <f>IF(AX21=30,WEEKDAY(DATE($AD$2,$AH$2,30)),0)</f>
        <v>7</v>
      </c>
      <c r="AY22" s="13">
        <f>IF(AY21=31,WEEKDAY(DATE($AD$2,$AH$2,31)),0)</f>
        <v>0</v>
      </c>
      <c r="AZ22" s="384"/>
      <c r="BA22" s="385"/>
      <c r="BB22" s="371"/>
      <c r="BC22" s="389"/>
      <c r="BD22" s="371"/>
      <c r="BE22" s="355"/>
      <c r="BF22" s="355"/>
      <c r="BG22" s="355"/>
      <c r="BH22" s="389"/>
    </row>
    <row r="23" spans="2:63" ht="21.75" customHeight="1" thickBot="1" x14ac:dyDescent="0.45">
      <c r="B23" s="338"/>
      <c r="C23" s="372"/>
      <c r="D23" s="358"/>
      <c r="E23" s="359"/>
      <c r="F23" s="36"/>
      <c r="G23" s="251"/>
      <c r="H23" s="341"/>
      <c r="I23" s="357"/>
      <c r="J23" s="358"/>
      <c r="K23" s="358"/>
      <c r="L23" s="359"/>
      <c r="M23" s="357"/>
      <c r="N23" s="358"/>
      <c r="O23" s="359"/>
      <c r="P23" s="357"/>
      <c r="Q23" s="358"/>
      <c r="R23" s="358"/>
      <c r="S23" s="358"/>
      <c r="T23" s="305"/>
      <c r="U23" s="53" t="str">
        <f>IF(U22=1,"日",IF(U22=2,"月",IF(U22=3,"火",IF(U22=4,"水",IF(U22=5,"木",IF(U22=6,"金","土"))))))</f>
        <v>金</v>
      </c>
      <c r="V23" s="46" t="str">
        <f t="shared" ref="V23:AV23" si="0">IF(V22=1,"日",IF(V22=2,"月",IF(V22=3,"火",IF(V22=4,"水",IF(V22=5,"木",IF(V22=6,"金","土"))))))</f>
        <v>土</v>
      </c>
      <c r="W23" s="46" t="str">
        <f t="shared" si="0"/>
        <v>日</v>
      </c>
      <c r="X23" s="46" t="str">
        <f t="shared" si="0"/>
        <v>月</v>
      </c>
      <c r="Y23" s="46" t="str">
        <f t="shared" si="0"/>
        <v>火</v>
      </c>
      <c r="Z23" s="46" t="str">
        <f t="shared" si="0"/>
        <v>水</v>
      </c>
      <c r="AA23" s="47" t="str">
        <f t="shared" si="0"/>
        <v>木</v>
      </c>
      <c r="AB23" s="45" t="str">
        <f>IF(AB22=1,"日",IF(AB22=2,"月",IF(AB22=3,"火",IF(AB22=4,"水",IF(AB22=5,"木",IF(AB22=6,"金","土"))))))</f>
        <v>金</v>
      </c>
      <c r="AC23" s="46" t="str">
        <f t="shared" si="0"/>
        <v>土</v>
      </c>
      <c r="AD23" s="46" t="str">
        <f t="shared" si="0"/>
        <v>日</v>
      </c>
      <c r="AE23" s="46" t="str">
        <f t="shared" si="0"/>
        <v>月</v>
      </c>
      <c r="AF23" s="46" t="str">
        <f t="shared" si="0"/>
        <v>火</v>
      </c>
      <c r="AG23" s="46" t="str">
        <f t="shared" si="0"/>
        <v>水</v>
      </c>
      <c r="AH23" s="47" t="str">
        <f t="shared" si="0"/>
        <v>木</v>
      </c>
      <c r="AI23" s="45" t="str">
        <f>IF(AI22=1,"日",IF(AI22=2,"月",IF(AI22=3,"火",IF(AI22=4,"水",IF(AI22=5,"木",IF(AI22=6,"金","土"))))))</f>
        <v>金</v>
      </c>
      <c r="AJ23" s="46" t="str">
        <f t="shared" si="0"/>
        <v>土</v>
      </c>
      <c r="AK23" s="46" t="str">
        <f t="shared" si="0"/>
        <v>日</v>
      </c>
      <c r="AL23" s="46" t="str">
        <f t="shared" si="0"/>
        <v>月</v>
      </c>
      <c r="AM23" s="46" t="str">
        <f t="shared" si="0"/>
        <v>火</v>
      </c>
      <c r="AN23" s="46" t="str">
        <f t="shared" si="0"/>
        <v>水</v>
      </c>
      <c r="AO23" s="47" t="str">
        <f t="shared" si="0"/>
        <v>木</v>
      </c>
      <c r="AP23" s="45" t="str">
        <f>IF(AP22=1,"日",IF(AP22=2,"月",IF(AP22=3,"火",IF(AP22=4,"水",IF(AP22=5,"木",IF(AP22=6,"金","土"))))))</f>
        <v>金</v>
      </c>
      <c r="AQ23" s="46" t="str">
        <f t="shared" si="0"/>
        <v>土</v>
      </c>
      <c r="AR23" s="46" t="str">
        <f t="shared" si="0"/>
        <v>日</v>
      </c>
      <c r="AS23" s="46" t="str">
        <f t="shared" si="0"/>
        <v>月</v>
      </c>
      <c r="AT23" s="46" t="str">
        <f t="shared" si="0"/>
        <v>火</v>
      </c>
      <c r="AU23" s="46" t="str">
        <f t="shared" si="0"/>
        <v>水</v>
      </c>
      <c r="AV23" s="47" t="str">
        <f t="shared" si="0"/>
        <v>木</v>
      </c>
      <c r="AW23" s="46" t="str">
        <f>IF(AW22=1,"日",IF(AW22=2,"月",IF(AW22=3,"火",IF(AW22=4,"水",IF(AW22=5,"木",IF(AW22=6,"金",IF(AW22=0,"","土")))))))</f>
        <v>金</v>
      </c>
      <c r="AX23" s="46" t="str">
        <f>IF(AX22=1,"日",IF(AX22=2,"月",IF(AX22=3,"火",IF(AX22=4,"水",IF(AX22=5,"木",IF(AX22=6,"金",IF(AX22=0,"","土")))))))</f>
        <v>土</v>
      </c>
      <c r="AY23" s="46" t="str">
        <f>IF(AY22=1,"日",IF(AY22=2,"月",IF(AY22=3,"火",IF(AY22=4,"水",IF(AY22=5,"木",IF(AY22=6,"金",IF(AY22=0,"","土")))))))</f>
        <v/>
      </c>
      <c r="AZ23" s="386"/>
      <c r="BA23" s="387"/>
      <c r="BB23" s="372"/>
      <c r="BC23" s="305"/>
      <c r="BD23" s="372"/>
      <c r="BE23" s="358"/>
      <c r="BF23" s="358"/>
      <c r="BG23" s="358"/>
      <c r="BH23" s="305"/>
    </row>
    <row r="24" spans="2:63" ht="20.25" customHeight="1" x14ac:dyDescent="0.4">
      <c r="B24" s="60"/>
      <c r="C24" s="292"/>
      <c r="D24" s="293"/>
      <c r="E24" s="294"/>
      <c r="F24" s="164"/>
      <c r="G24" s="256"/>
      <c r="H24" s="375"/>
      <c r="I24" s="273"/>
      <c r="J24" s="274"/>
      <c r="K24" s="274"/>
      <c r="L24" s="275"/>
      <c r="M24" s="360"/>
      <c r="N24" s="361"/>
      <c r="O24" s="362"/>
      <c r="P24" s="64" t="s">
        <v>18</v>
      </c>
      <c r="Q24" s="26"/>
      <c r="R24" s="26"/>
      <c r="S24" s="24"/>
      <c r="T24" s="65"/>
      <c r="U24" s="166"/>
      <c r="V24" s="172"/>
      <c r="W24" s="172"/>
      <c r="X24" s="172"/>
      <c r="Y24" s="172"/>
      <c r="Z24" s="172"/>
      <c r="AA24" s="165"/>
      <c r="AB24" s="166"/>
      <c r="AC24" s="172"/>
      <c r="AD24" s="172"/>
      <c r="AE24" s="172"/>
      <c r="AF24" s="172"/>
      <c r="AG24" s="172"/>
      <c r="AH24" s="165"/>
      <c r="AI24" s="166"/>
      <c r="AJ24" s="172"/>
      <c r="AK24" s="172"/>
      <c r="AL24" s="172"/>
      <c r="AM24" s="172"/>
      <c r="AN24" s="172"/>
      <c r="AO24" s="165"/>
      <c r="AP24" s="166"/>
      <c r="AQ24" s="172"/>
      <c r="AR24" s="172"/>
      <c r="AS24" s="172"/>
      <c r="AT24" s="172"/>
      <c r="AU24" s="172"/>
      <c r="AV24" s="165"/>
      <c r="AW24" s="166"/>
      <c r="AX24" s="172"/>
      <c r="AY24" s="173"/>
      <c r="AZ24" s="373"/>
      <c r="BA24" s="374"/>
      <c r="BB24" s="390"/>
      <c r="BC24" s="391"/>
      <c r="BD24" s="364"/>
      <c r="BE24" s="361"/>
      <c r="BF24" s="361"/>
      <c r="BG24" s="361"/>
      <c r="BH24" s="365"/>
    </row>
    <row r="25" spans="2:63" ht="20.25" customHeight="1" x14ac:dyDescent="0.4">
      <c r="B25" s="61">
        <v>1</v>
      </c>
      <c r="C25" s="268"/>
      <c r="D25" s="269"/>
      <c r="E25" s="267"/>
      <c r="F25" s="255">
        <f>C24</f>
        <v>0</v>
      </c>
      <c r="G25" s="257"/>
      <c r="H25" s="296"/>
      <c r="I25" s="276"/>
      <c r="J25" s="277"/>
      <c r="K25" s="277"/>
      <c r="L25" s="278"/>
      <c r="M25" s="332"/>
      <c r="N25" s="319"/>
      <c r="O25" s="333"/>
      <c r="P25" s="27" t="s">
        <v>86</v>
      </c>
      <c r="Q25" s="28"/>
      <c r="R25" s="28"/>
      <c r="S25" s="23"/>
      <c r="T25" s="66"/>
      <c r="U25" s="153" t="str">
        <f>IF(U24="","",VLOOKUP(U24,'【要提出】シフト記号表（勤務時間帯）'!$C$5:$W$46,21,FALSE))</f>
        <v/>
      </c>
      <c r="V25" s="154" t="str">
        <f>IF(V24="","",VLOOKUP(V24,'【要提出】シフト記号表（勤務時間帯）'!$C$5:$W$46,21,FALSE))</f>
        <v/>
      </c>
      <c r="W25" s="154" t="str">
        <f>IF(W24="","",VLOOKUP(W24,'【要提出】シフト記号表（勤務時間帯）'!$C$5:$W$46,21,FALSE))</f>
        <v/>
      </c>
      <c r="X25" s="154" t="str">
        <f>IF(X24="","",VLOOKUP(X24,'【要提出】シフト記号表（勤務時間帯）'!$C$5:$W$46,21,FALSE))</f>
        <v/>
      </c>
      <c r="Y25" s="154" t="str">
        <f>IF(Y24="","",VLOOKUP(Y24,'【要提出】シフト記号表（勤務時間帯）'!$C$5:$W$46,21,FALSE))</f>
        <v/>
      </c>
      <c r="Z25" s="154" t="str">
        <f>IF(Z24="","",VLOOKUP(Z24,'【要提出】シフト記号表（勤務時間帯）'!$C$5:$W$46,21,FALSE))</f>
        <v/>
      </c>
      <c r="AA25" s="155" t="str">
        <f>IF(AA24="","",VLOOKUP(AA24,'【要提出】シフト記号表（勤務時間帯）'!$C$5:$W$46,21,FALSE))</f>
        <v/>
      </c>
      <c r="AB25" s="153" t="str">
        <f>IF(AB24="","",VLOOKUP(AB24,'【要提出】シフト記号表（勤務時間帯）'!$C$5:$W$46,21,FALSE))</f>
        <v/>
      </c>
      <c r="AC25" s="154" t="str">
        <f>IF(AC24="","",VLOOKUP(AC24,'【要提出】シフト記号表（勤務時間帯）'!$C$5:$W$46,21,FALSE))</f>
        <v/>
      </c>
      <c r="AD25" s="154" t="str">
        <f>IF(AD24="","",VLOOKUP(AD24,'【要提出】シフト記号表（勤務時間帯）'!$C$5:$W$46,21,FALSE))</f>
        <v/>
      </c>
      <c r="AE25" s="154" t="str">
        <f>IF(AE24="","",VLOOKUP(AE24,'【要提出】シフト記号表（勤務時間帯）'!$C$5:$W$46,21,FALSE))</f>
        <v/>
      </c>
      <c r="AF25" s="154" t="str">
        <f>IF(AF24="","",VLOOKUP(AF24,'【要提出】シフト記号表（勤務時間帯）'!$C$5:$W$46,21,FALSE))</f>
        <v/>
      </c>
      <c r="AG25" s="154" t="str">
        <f>IF(AG24="","",VLOOKUP(AG24,'【要提出】シフト記号表（勤務時間帯）'!$C$5:$W$46,21,FALSE))</f>
        <v/>
      </c>
      <c r="AH25" s="155" t="str">
        <f>IF(AH24="","",VLOOKUP(AH24,'【要提出】シフト記号表（勤務時間帯）'!$C$5:$W$46,21,FALSE))</f>
        <v/>
      </c>
      <c r="AI25" s="153" t="str">
        <f>IF(AI24="","",VLOOKUP(AI24,'【要提出】シフト記号表（勤務時間帯）'!$C$5:$W$46,21,FALSE))</f>
        <v/>
      </c>
      <c r="AJ25" s="154" t="str">
        <f>IF(AJ24="","",VLOOKUP(AJ24,'【要提出】シフト記号表（勤務時間帯）'!$C$5:$W$46,21,FALSE))</f>
        <v/>
      </c>
      <c r="AK25" s="154" t="str">
        <f>IF(AK24="","",VLOOKUP(AK24,'【要提出】シフト記号表（勤務時間帯）'!$C$5:$W$46,21,FALSE))</f>
        <v/>
      </c>
      <c r="AL25" s="154" t="str">
        <f>IF(AL24="","",VLOOKUP(AL24,'【要提出】シフト記号表（勤務時間帯）'!$C$5:$W$46,21,FALSE))</f>
        <v/>
      </c>
      <c r="AM25" s="154" t="str">
        <f>IF(AM24="","",VLOOKUP(AM24,'【要提出】シフト記号表（勤務時間帯）'!$C$5:$W$46,21,FALSE))</f>
        <v/>
      </c>
      <c r="AN25" s="154" t="str">
        <f>IF(AN24="","",VLOOKUP(AN24,'【要提出】シフト記号表（勤務時間帯）'!$C$5:$W$46,21,FALSE))</f>
        <v/>
      </c>
      <c r="AO25" s="155" t="str">
        <f>IF(AO24="","",VLOOKUP(AO24,'【要提出】シフト記号表（勤務時間帯）'!$C$5:$W$46,21,FALSE))</f>
        <v/>
      </c>
      <c r="AP25" s="153" t="str">
        <f>IF(AP24="","",VLOOKUP(AP24,'【要提出】シフト記号表（勤務時間帯）'!$C$5:$W$46,21,FALSE))</f>
        <v/>
      </c>
      <c r="AQ25" s="154" t="str">
        <f>IF(AQ24="","",VLOOKUP(AQ24,'【要提出】シフト記号表（勤務時間帯）'!$C$5:$W$46,21,FALSE))</f>
        <v/>
      </c>
      <c r="AR25" s="154" t="str">
        <f>IF(AR24="","",VLOOKUP(AR24,'【要提出】シフト記号表（勤務時間帯）'!$C$5:$W$46,21,FALSE))</f>
        <v/>
      </c>
      <c r="AS25" s="154" t="str">
        <f>IF(AS24="","",VLOOKUP(AS24,'【要提出】シフト記号表（勤務時間帯）'!$C$5:$W$46,21,FALSE))</f>
        <v/>
      </c>
      <c r="AT25" s="154" t="str">
        <f>IF(AT24="","",VLOOKUP(AT24,'【要提出】シフト記号表（勤務時間帯）'!$C$5:$W$46,21,FALSE))</f>
        <v/>
      </c>
      <c r="AU25" s="154" t="str">
        <f>IF(AU24="","",VLOOKUP(AU24,'【要提出】シフト記号表（勤務時間帯）'!$C$5:$W$46,21,FALSE))</f>
        <v/>
      </c>
      <c r="AV25" s="155" t="str">
        <f>IF(AV24="","",VLOOKUP(AV24,'【要提出】シフト記号表（勤務時間帯）'!$C$5:$W$46,21,FALSE))</f>
        <v/>
      </c>
      <c r="AW25" s="153" t="str">
        <f>IF(AW24="","",VLOOKUP(AW24,'【要提出】シフト記号表（勤務時間帯）'!$C$5:$W$46,21,FALSE))</f>
        <v/>
      </c>
      <c r="AX25" s="154" t="str">
        <f>IF(AX24="","",VLOOKUP(AX24,'【要提出】シフト記号表（勤務時間帯）'!$C$5:$W$46,21,FALSE))</f>
        <v/>
      </c>
      <c r="AY25" s="156" t="str">
        <f>IF(AY24="","",VLOOKUP(AY24,'【要提出】シフト記号表（勤務時間帯）'!$C$5:$W$46,21,FALSE))</f>
        <v/>
      </c>
      <c r="AZ25" s="302">
        <f>IF($BC$3="４週",SUM(U25:AV25),IF($BC$3="歴月",SUM(U25:AY25),""))</f>
        <v>0</v>
      </c>
      <c r="BA25" s="303"/>
      <c r="BB25" s="328">
        <f>IF($BC$3="４週",AZ25/4,IF($BC$3="歴月",AZ25/($BC$8/7),""))</f>
        <v>0</v>
      </c>
      <c r="BC25" s="329"/>
      <c r="BD25" s="318"/>
      <c r="BE25" s="319"/>
      <c r="BF25" s="319"/>
      <c r="BG25" s="319"/>
      <c r="BH25" s="320"/>
    </row>
    <row r="26" spans="2:63" ht="20.25" customHeight="1" x14ac:dyDescent="0.4">
      <c r="B26" s="62"/>
      <c r="C26" s="268"/>
      <c r="D26" s="266"/>
      <c r="E26" s="267"/>
      <c r="F26" s="253"/>
      <c r="G26" s="253">
        <f>C24</f>
        <v>0</v>
      </c>
      <c r="H26" s="297"/>
      <c r="I26" s="276"/>
      <c r="J26" s="279"/>
      <c r="K26" s="279"/>
      <c r="L26" s="278"/>
      <c r="M26" s="334"/>
      <c r="N26" s="322"/>
      <c r="O26" s="335"/>
      <c r="P26" s="29" t="s">
        <v>87</v>
      </c>
      <c r="Q26" s="30"/>
      <c r="R26" s="30"/>
      <c r="S26" s="21"/>
      <c r="T26" s="67"/>
      <c r="U26" s="245" t="str">
        <f>IF(U24="","",VLOOKUP(U24,'【要提出】シフト記号表（勤務時間帯）'!$C$5:$Y$46,23,FALSE))</f>
        <v/>
      </c>
      <c r="V26" s="157" t="str">
        <f>IF(V24="","",VLOOKUP(V24,'【要提出】シフト記号表（勤務時間帯）'!$C$5:$Y$46,23,FALSE))</f>
        <v/>
      </c>
      <c r="W26" s="157" t="str">
        <f>IF(W24="","",VLOOKUP(W24,'【要提出】シフト記号表（勤務時間帯）'!$C$5:$Y$46,23,FALSE))</f>
        <v/>
      </c>
      <c r="X26" s="157" t="str">
        <f>IF(X24="","",VLOOKUP(X24,'【要提出】シフト記号表（勤務時間帯）'!$C$5:$Y$46,23,FALSE))</f>
        <v/>
      </c>
      <c r="Y26" s="157" t="str">
        <f>IF(Y24="","",VLOOKUP(Y24,'【要提出】シフト記号表（勤務時間帯）'!$C$5:$Y$46,23,FALSE))</f>
        <v/>
      </c>
      <c r="Z26" s="157" t="str">
        <f>IF(Z24="","",VLOOKUP(Z24,'【要提出】シフト記号表（勤務時間帯）'!$C$5:$Y$46,23,FALSE))</f>
        <v/>
      </c>
      <c r="AA26" s="246" t="str">
        <f>IF(AA24="","",VLOOKUP(AA24,'【要提出】シフト記号表（勤務時間帯）'!$C$5:$Y$46,23,FALSE))</f>
        <v/>
      </c>
      <c r="AB26" s="245" t="str">
        <f>IF(AB24="","",VLOOKUP(AB24,'【要提出】シフト記号表（勤務時間帯）'!$C$5:$Y$46,23,FALSE))</f>
        <v/>
      </c>
      <c r="AC26" s="157" t="str">
        <f>IF(AC24="","",VLOOKUP(AC24,'【要提出】シフト記号表（勤務時間帯）'!$C$5:$Y$46,23,FALSE))</f>
        <v/>
      </c>
      <c r="AD26" s="157" t="str">
        <f>IF(AD24="","",VLOOKUP(AD24,'【要提出】シフト記号表（勤務時間帯）'!$C$5:$Y$46,23,FALSE))</f>
        <v/>
      </c>
      <c r="AE26" s="157" t="str">
        <f>IF(AE24="","",VLOOKUP(AE24,'【要提出】シフト記号表（勤務時間帯）'!$C$5:$Y$46,23,FALSE))</f>
        <v/>
      </c>
      <c r="AF26" s="157" t="str">
        <f>IF(AF24="","",VLOOKUP(AF24,'【要提出】シフト記号表（勤務時間帯）'!$C$5:$Y$46,23,FALSE))</f>
        <v/>
      </c>
      <c r="AG26" s="157" t="str">
        <f>IF(AG24="","",VLOOKUP(AG24,'【要提出】シフト記号表（勤務時間帯）'!$C$5:$Y$46,23,FALSE))</f>
        <v/>
      </c>
      <c r="AH26" s="246" t="str">
        <f>IF(AH24="","",VLOOKUP(AH24,'【要提出】シフト記号表（勤務時間帯）'!$C$5:$Y$46,23,FALSE))</f>
        <v/>
      </c>
      <c r="AI26" s="245" t="str">
        <f>IF(AI24="","",VLOOKUP(AI24,'【要提出】シフト記号表（勤務時間帯）'!$C$5:$Y$46,23,FALSE))</f>
        <v/>
      </c>
      <c r="AJ26" s="157" t="str">
        <f>IF(AJ24="","",VLOOKUP(AJ24,'【要提出】シフト記号表（勤務時間帯）'!$C$5:$Y$46,23,FALSE))</f>
        <v/>
      </c>
      <c r="AK26" s="157" t="str">
        <f>IF(AK24="","",VLOOKUP(AK24,'【要提出】シフト記号表（勤務時間帯）'!$C$5:$Y$46,23,FALSE))</f>
        <v/>
      </c>
      <c r="AL26" s="157" t="str">
        <f>IF(AL24="","",VLOOKUP(AL24,'【要提出】シフト記号表（勤務時間帯）'!$C$5:$Y$46,23,FALSE))</f>
        <v/>
      </c>
      <c r="AM26" s="157" t="str">
        <f>IF(AM24="","",VLOOKUP(AM24,'【要提出】シフト記号表（勤務時間帯）'!$C$5:$Y$46,23,FALSE))</f>
        <v/>
      </c>
      <c r="AN26" s="157" t="str">
        <f>IF(AN24="","",VLOOKUP(AN24,'【要提出】シフト記号表（勤務時間帯）'!$C$5:$Y$46,23,FALSE))</f>
        <v/>
      </c>
      <c r="AO26" s="246" t="str">
        <f>IF(AO24="","",VLOOKUP(AO24,'【要提出】シフト記号表（勤務時間帯）'!$C$5:$Y$46,23,FALSE))</f>
        <v/>
      </c>
      <c r="AP26" s="245" t="str">
        <f>IF(AP24="","",VLOOKUP(AP24,'【要提出】シフト記号表（勤務時間帯）'!$C$5:$Y$46,23,FALSE))</f>
        <v/>
      </c>
      <c r="AQ26" s="157" t="str">
        <f>IF(AQ24="","",VLOOKUP(AQ24,'【要提出】シフト記号表（勤務時間帯）'!$C$5:$Y$46,23,FALSE))</f>
        <v/>
      </c>
      <c r="AR26" s="157" t="str">
        <f>IF(AR24="","",VLOOKUP(AR24,'【要提出】シフト記号表（勤務時間帯）'!$C$5:$Y$46,23,FALSE))</f>
        <v/>
      </c>
      <c r="AS26" s="157" t="str">
        <f>IF(AS24="","",VLOOKUP(AS24,'【要提出】シフト記号表（勤務時間帯）'!$C$5:$Y$46,23,FALSE))</f>
        <v/>
      </c>
      <c r="AT26" s="157" t="str">
        <f>IF(AT24="","",VLOOKUP(AT24,'【要提出】シフト記号表（勤務時間帯）'!$C$5:$Y$46,23,FALSE))</f>
        <v/>
      </c>
      <c r="AU26" s="157" t="str">
        <f>IF(AU24="","",VLOOKUP(AU24,'【要提出】シフト記号表（勤務時間帯）'!$C$5:$Y$46,23,FALSE))</f>
        <v/>
      </c>
      <c r="AV26" s="246" t="str">
        <f>IF(AV24="","",VLOOKUP(AV24,'【要提出】シフト記号表（勤務時間帯）'!$C$5:$Y$46,23,FALSE))</f>
        <v/>
      </c>
      <c r="AW26" s="245" t="str">
        <f>IF(AW24="","",VLOOKUP(AW24,'【要提出】シフト記号表（勤務時間帯）'!$C$5:$Y$46,23,FALSE))</f>
        <v/>
      </c>
      <c r="AX26" s="157" t="str">
        <f>IF(AX24="","",VLOOKUP(AX24,'【要提出】シフト記号表（勤務時間帯）'!$C$5:$Y$46,23,FALSE))</f>
        <v/>
      </c>
      <c r="AY26" s="246" t="str">
        <f>IF(AY24="","",VLOOKUP(AY24,'【要提出】シフト記号表（勤務時間帯）'!$C$5:$Y$46,23,FALSE))</f>
        <v/>
      </c>
      <c r="AZ26" s="298" t="str">
        <f>IF($BC$3="計画",SUM(U26:AV26),IF($BC$3="実績",SUM(U26:AY26),""))</f>
        <v/>
      </c>
      <c r="BA26" s="299"/>
      <c r="BB26" s="300" t="str">
        <f>IF($BC$3="計画",AZ26/4,IF($BC$3="実績",(AZ26/($BC$10/7)),""))</f>
        <v/>
      </c>
      <c r="BC26" s="301"/>
      <c r="BD26" s="321"/>
      <c r="BE26" s="322"/>
      <c r="BF26" s="322"/>
      <c r="BG26" s="322"/>
      <c r="BH26" s="323"/>
    </row>
    <row r="27" spans="2:63" ht="20.25" customHeight="1" x14ac:dyDescent="0.4">
      <c r="B27" s="63"/>
      <c r="C27" s="261"/>
      <c r="D27" s="262"/>
      <c r="E27" s="263"/>
      <c r="F27" s="168"/>
      <c r="G27" s="258"/>
      <c r="H27" s="350"/>
      <c r="I27" s="280"/>
      <c r="J27" s="281"/>
      <c r="K27" s="281"/>
      <c r="L27" s="282"/>
      <c r="M27" s="330"/>
      <c r="N27" s="316"/>
      <c r="O27" s="331"/>
      <c r="P27" s="25" t="s">
        <v>18</v>
      </c>
      <c r="Q27" s="31"/>
      <c r="R27" s="31"/>
      <c r="S27" s="19"/>
      <c r="T27" s="68"/>
      <c r="U27" s="169"/>
      <c r="V27" s="170"/>
      <c r="W27" s="170"/>
      <c r="X27" s="170"/>
      <c r="Y27" s="170"/>
      <c r="Z27" s="170"/>
      <c r="AA27" s="171"/>
      <c r="AB27" s="169"/>
      <c r="AC27" s="170"/>
      <c r="AD27" s="170"/>
      <c r="AE27" s="170"/>
      <c r="AF27" s="170"/>
      <c r="AG27" s="170"/>
      <c r="AH27" s="171"/>
      <c r="AI27" s="169"/>
      <c r="AJ27" s="170"/>
      <c r="AK27" s="170"/>
      <c r="AL27" s="170"/>
      <c r="AM27" s="170"/>
      <c r="AN27" s="170"/>
      <c r="AO27" s="171"/>
      <c r="AP27" s="169"/>
      <c r="AQ27" s="170"/>
      <c r="AR27" s="170"/>
      <c r="AS27" s="170"/>
      <c r="AT27" s="170"/>
      <c r="AU27" s="170"/>
      <c r="AV27" s="171"/>
      <c r="AW27" s="169"/>
      <c r="AX27" s="170"/>
      <c r="AY27" s="174"/>
      <c r="AZ27" s="324"/>
      <c r="BA27" s="325"/>
      <c r="BB27" s="326"/>
      <c r="BC27" s="327"/>
      <c r="BD27" s="315"/>
      <c r="BE27" s="316"/>
      <c r="BF27" s="316"/>
      <c r="BG27" s="316"/>
      <c r="BH27" s="317"/>
    </row>
    <row r="28" spans="2:63" ht="20.25" customHeight="1" x14ac:dyDescent="0.4">
      <c r="B28" s="61">
        <f>B25+1</f>
        <v>2</v>
      </c>
      <c r="C28" s="264"/>
      <c r="D28" s="262"/>
      <c r="E28" s="263"/>
      <c r="F28" s="255">
        <f>C27</f>
        <v>0</v>
      </c>
      <c r="G28" s="257"/>
      <c r="H28" s="296"/>
      <c r="I28" s="283"/>
      <c r="J28" s="284"/>
      <c r="K28" s="284"/>
      <c r="L28" s="285"/>
      <c r="M28" s="332"/>
      <c r="N28" s="319"/>
      <c r="O28" s="333"/>
      <c r="P28" s="27" t="s">
        <v>86</v>
      </c>
      <c r="Q28" s="28"/>
      <c r="R28" s="28"/>
      <c r="S28" s="23"/>
      <c r="T28" s="66"/>
      <c r="U28" s="153" t="str">
        <f>IF(U27="","",VLOOKUP(U27,'【要提出】シフト記号表（勤務時間帯）'!$C$5:$W$46,21,FALSE))</f>
        <v/>
      </c>
      <c r="V28" s="154" t="str">
        <f>IF(V27="","",VLOOKUP(V27,'【要提出】シフト記号表（勤務時間帯）'!$C$5:$W$46,21,FALSE))</f>
        <v/>
      </c>
      <c r="W28" s="154" t="str">
        <f>IF(W27="","",VLOOKUP(W27,'【要提出】シフト記号表（勤務時間帯）'!$C$5:$W$46,21,FALSE))</f>
        <v/>
      </c>
      <c r="X28" s="154" t="str">
        <f>IF(X27="","",VLOOKUP(X27,'【要提出】シフト記号表（勤務時間帯）'!$C$5:$W$46,21,FALSE))</f>
        <v/>
      </c>
      <c r="Y28" s="154" t="str">
        <f>IF(Y27="","",VLOOKUP(Y27,'【要提出】シフト記号表（勤務時間帯）'!$C$5:$W$46,21,FALSE))</f>
        <v/>
      </c>
      <c r="Z28" s="154" t="str">
        <f>IF(Z27="","",VLOOKUP(Z27,'【要提出】シフト記号表（勤務時間帯）'!$C$5:$W$46,21,FALSE))</f>
        <v/>
      </c>
      <c r="AA28" s="155" t="str">
        <f>IF(AA27="","",VLOOKUP(AA27,'【要提出】シフト記号表（勤務時間帯）'!$C$5:$W$46,21,FALSE))</f>
        <v/>
      </c>
      <c r="AB28" s="153" t="str">
        <f>IF(AB27="","",VLOOKUP(AB27,'【要提出】シフト記号表（勤務時間帯）'!$C$5:$W$46,21,FALSE))</f>
        <v/>
      </c>
      <c r="AC28" s="154" t="str">
        <f>IF(AC27="","",VLOOKUP(AC27,'【要提出】シフト記号表（勤務時間帯）'!$C$5:$W$46,21,FALSE))</f>
        <v/>
      </c>
      <c r="AD28" s="154" t="str">
        <f>IF(AD27="","",VLOOKUP(AD27,'【要提出】シフト記号表（勤務時間帯）'!$C$5:$W$46,21,FALSE))</f>
        <v/>
      </c>
      <c r="AE28" s="154" t="str">
        <f>IF(AE27="","",VLOOKUP(AE27,'【要提出】シフト記号表（勤務時間帯）'!$C$5:$W$46,21,FALSE))</f>
        <v/>
      </c>
      <c r="AF28" s="154" t="str">
        <f>IF(AF27="","",VLOOKUP(AF27,'【要提出】シフト記号表（勤務時間帯）'!$C$5:$W$46,21,FALSE))</f>
        <v/>
      </c>
      <c r="AG28" s="154" t="str">
        <f>IF(AG27="","",VLOOKUP(AG27,'【要提出】シフト記号表（勤務時間帯）'!$C$5:$W$46,21,FALSE))</f>
        <v/>
      </c>
      <c r="AH28" s="155" t="str">
        <f>IF(AH27="","",VLOOKUP(AH27,'【要提出】シフト記号表（勤務時間帯）'!$C$5:$W$46,21,FALSE))</f>
        <v/>
      </c>
      <c r="AI28" s="153" t="str">
        <f>IF(AI27="","",VLOOKUP(AI27,'【要提出】シフト記号表（勤務時間帯）'!$C$5:$W$46,21,FALSE))</f>
        <v/>
      </c>
      <c r="AJ28" s="154" t="str">
        <f>IF(AJ27="","",VLOOKUP(AJ27,'【要提出】シフト記号表（勤務時間帯）'!$C$5:$W$46,21,FALSE))</f>
        <v/>
      </c>
      <c r="AK28" s="154" t="str">
        <f>IF(AK27="","",VLOOKUP(AK27,'【要提出】シフト記号表（勤務時間帯）'!$C$5:$W$46,21,FALSE))</f>
        <v/>
      </c>
      <c r="AL28" s="154" t="str">
        <f>IF(AL27="","",VLOOKUP(AL27,'【要提出】シフト記号表（勤務時間帯）'!$C$5:$W$46,21,FALSE))</f>
        <v/>
      </c>
      <c r="AM28" s="154" t="str">
        <f>IF(AM27="","",VLOOKUP(AM27,'【要提出】シフト記号表（勤務時間帯）'!$C$5:$W$46,21,FALSE))</f>
        <v/>
      </c>
      <c r="AN28" s="154" t="str">
        <f>IF(AN27="","",VLOOKUP(AN27,'【要提出】シフト記号表（勤務時間帯）'!$C$5:$W$46,21,FALSE))</f>
        <v/>
      </c>
      <c r="AO28" s="155" t="str">
        <f>IF(AO27="","",VLOOKUP(AO27,'【要提出】シフト記号表（勤務時間帯）'!$C$5:$W$46,21,FALSE))</f>
        <v/>
      </c>
      <c r="AP28" s="153" t="str">
        <f>IF(AP27="","",VLOOKUP(AP27,'【要提出】シフト記号表（勤務時間帯）'!$C$5:$W$46,21,FALSE))</f>
        <v/>
      </c>
      <c r="AQ28" s="154" t="str">
        <f>IF(AQ27="","",VLOOKUP(AQ27,'【要提出】シフト記号表（勤務時間帯）'!$C$5:$W$46,21,FALSE))</f>
        <v/>
      </c>
      <c r="AR28" s="154" t="str">
        <f>IF(AR27="","",VLOOKUP(AR27,'【要提出】シフト記号表（勤務時間帯）'!$C$5:$W$46,21,FALSE))</f>
        <v/>
      </c>
      <c r="AS28" s="154" t="str">
        <f>IF(AS27="","",VLOOKUP(AS27,'【要提出】シフト記号表（勤務時間帯）'!$C$5:$W$46,21,FALSE))</f>
        <v/>
      </c>
      <c r="AT28" s="154" t="str">
        <f>IF(AT27="","",VLOOKUP(AT27,'【要提出】シフト記号表（勤務時間帯）'!$C$5:$W$46,21,FALSE))</f>
        <v/>
      </c>
      <c r="AU28" s="154" t="str">
        <f>IF(AU27="","",VLOOKUP(AU27,'【要提出】シフト記号表（勤務時間帯）'!$C$5:$W$46,21,FALSE))</f>
        <v/>
      </c>
      <c r="AV28" s="155" t="str">
        <f>IF(AV27="","",VLOOKUP(AV27,'【要提出】シフト記号表（勤務時間帯）'!$C$5:$W$46,21,FALSE))</f>
        <v/>
      </c>
      <c r="AW28" s="153" t="str">
        <f>IF(AW27="","",VLOOKUP(AW27,'【要提出】シフト記号表（勤務時間帯）'!$C$5:$W$46,21,FALSE))</f>
        <v/>
      </c>
      <c r="AX28" s="154" t="str">
        <f>IF(AX27="","",VLOOKUP(AX27,'【要提出】シフト記号表（勤務時間帯）'!$C$5:$W$46,21,FALSE))</f>
        <v/>
      </c>
      <c r="AY28" s="156" t="str">
        <f>IF(AY27="","",VLOOKUP(AY27,'【要提出】シフト記号表（勤務時間帯）'!$C$5:$W$46,21,FALSE))</f>
        <v/>
      </c>
      <c r="AZ28" s="302">
        <f>IF($BC$3="４週",SUM(U28:AV28),IF($BC$3="歴月",SUM(U28:AY28),""))</f>
        <v>0</v>
      </c>
      <c r="BA28" s="303"/>
      <c r="BB28" s="328">
        <f>IF($BC$3="４週",AZ28/4,IF($BC$3="歴月",AZ28/($BC$8/7),""))</f>
        <v>0</v>
      </c>
      <c r="BC28" s="329"/>
      <c r="BD28" s="318"/>
      <c r="BE28" s="319"/>
      <c r="BF28" s="319"/>
      <c r="BG28" s="319"/>
      <c r="BH28" s="320"/>
    </row>
    <row r="29" spans="2:63" ht="20.25" customHeight="1" x14ac:dyDescent="0.4">
      <c r="B29" s="62"/>
      <c r="C29" s="264"/>
      <c r="D29" s="262"/>
      <c r="E29" s="263"/>
      <c r="F29" s="253"/>
      <c r="G29" s="253">
        <f>C27</f>
        <v>0</v>
      </c>
      <c r="H29" s="297"/>
      <c r="I29" s="283"/>
      <c r="J29" s="284"/>
      <c r="K29" s="284"/>
      <c r="L29" s="285"/>
      <c r="M29" s="334"/>
      <c r="N29" s="322"/>
      <c r="O29" s="335"/>
      <c r="P29" s="29" t="s">
        <v>87</v>
      </c>
      <c r="Q29" s="30"/>
      <c r="R29" s="30"/>
      <c r="S29" s="21"/>
      <c r="T29" s="67"/>
      <c r="U29" s="245" t="str">
        <f>IF(U27="","",VLOOKUP(U27,'【要提出】シフト記号表（勤務時間帯）'!$C$5:$Y$46,23,FALSE))</f>
        <v/>
      </c>
      <c r="V29" s="157" t="str">
        <f>IF(V27="","",VLOOKUP(V27,'【要提出】シフト記号表（勤務時間帯）'!$C$5:$Y$46,23,FALSE))</f>
        <v/>
      </c>
      <c r="W29" s="157" t="str">
        <f>IF(W27="","",VLOOKUP(W27,'【要提出】シフト記号表（勤務時間帯）'!$C$5:$Y$46,23,FALSE))</f>
        <v/>
      </c>
      <c r="X29" s="157" t="str">
        <f>IF(X27="","",VLOOKUP(X27,'【要提出】シフト記号表（勤務時間帯）'!$C$5:$Y$46,23,FALSE))</f>
        <v/>
      </c>
      <c r="Y29" s="157" t="str">
        <f>IF(Y27="","",VLOOKUP(Y27,'【要提出】シフト記号表（勤務時間帯）'!$C$5:$Y$46,23,FALSE))</f>
        <v/>
      </c>
      <c r="Z29" s="157" t="str">
        <f>IF(Z27="","",VLOOKUP(Z27,'【要提出】シフト記号表（勤務時間帯）'!$C$5:$Y$46,23,FALSE))</f>
        <v/>
      </c>
      <c r="AA29" s="246" t="str">
        <f>IF(AA27="","",VLOOKUP(AA27,'【要提出】シフト記号表（勤務時間帯）'!$C$5:$Y$46,23,FALSE))</f>
        <v/>
      </c>
      <c r="AB29" s="245" t="str">
        <f>IF(AB27="","",VLOOKUP(AB27,'【要提出】シフト記号表（勤務時間帯）'!$C$5:$Y$46,23,FALSE))</f>
        <v/>
      </c>
      <c r="AC29" s="157" t="str">
        <f>IF(AC27="","",VLOOKUP(AC27,'【要提出】シフト記号表（勤務時間帯）'!$C$5:$Y$46,23,FALSE))</f>
        <v/>
      </c>
      <c r="AD29" s="157" t="str">
        <f>IF(AD27="","",VLOOKUP(AD27,'【要提出】シフト記号表（勤務時間帯）'!$C$5:$Y$46,23,FALSE))</f>
        <v/>
      </c>
      <c r="AE29" s="157" t="str">
        <f>IF(AE27="","",VLOOKUP(AE27,'【要提出】シフト記号表（勤務時間帯）'!$C$5:$Y$46,23,FALSE))</f>
        <v/>
      </c>
      <c r="AF29" s="157" t="str">
        <f>IF(AF27="","",VLOOKUP(AF27,'【要提出】シフト記号表（勤務時間帯）'!$C$5:$Y$46,23,FALSE))</f>
        <v/>
      </c>
      <c r="AG29" s="157" t="str">
        <f>IF(AG27="","",VLOOKUP(AG27,'【要提出】シフト記号表（勤務時間帯）'!$C$5:$Y$46,23,FALSE))</f>
        <v/>
      </c>
      <c r="AH29" s="246" t="str">
        <f>IF(AH27="","",VLOOKUP(AH27,'【要提出】シフト記号表（勤務時間帯）'!$C$5:$Y$46,23,FALSE))</f>
        <v/>
      </c>
      <c r="AI29" s="245" t="str">
        <f>IF(AI27="","",VLOOKUP(AI27,'【要提出】シフト記号表（勤務時間帯）'!$C$5:$Y$46,23,FALSE))</f>
        <v/>
      </c>
      <c r="AJ29" s="157" t="str">
        <f>IF(AJ27="","",VLOOKUP(AJ27,'【要提出】シフト記号表（勤務時間帯）'!$C$5:$Y$46,23,FALSE))</f>
        <v/>
      </c>
      <c r="AK29" s="157" t="str">
        <f>IF(AK27="","",VLOOKUP(AK27,'【要提出】シフト記号表（勤務時間帯）'!$C$5:$Y$46,23,FALSE))</f>
        <v/>
      </c>
      <c r="AL29" s="157" t="str">
        <f>IF(AL27="","",VLOOKUP(AL27,'【要提出】シフト記号表（勤務時間帯）'!$C$5:$Y$46,23,FALSE))</f>
        <v/>
      </c>
      <c r="AM29" s="157" t="str">
        <f>IF(AM27="","",VLOOKUP(AM27,'【要提出】シフト記号表（勤務時間帯）'!$C$5:$Y$46,23,FALSE))</f>
        <v/>
      </c>
      <c r="AN29" s="157" t="str">
        <f>IF(AN27="","",VLOOKUP(AN27,'【要提出】シフト記号表（勤務時間帯）'!$C$5:$Y$46,23,FALSE))</f>
        <v/>
      </c>
      <c r="AO29" s="246" t="str">
        <f>IF(AO27="","",VLOOKUP(AO27,'【要提出】シフト記号表（勤務時間帯）'!$C$5:$Y$46,23,FALSE))</f>
        <v/>
      </c>
      <c r="AP29" s="245" t="str">
        <f>IF(AP27="","",VLOOKUP(AP27,'【要提出】シフト記号表（勤務時間帯）'!$C$5:$Y$46,23,FALSE))</f>
        <v/>
      </c>
      <c r="AQ29" s="157" t="str">
        <f>IF(AQ27="","",VLOOKUP(AQ27,'【要提出】シフト記号表（勤務時間帯）'!$C$5:$Y$46,23,FALSE))</f>
        <v/>
      </c>
      <c r="AR29" s="157" t="str">
        <f>IF(AR27="","",VLOOKUP(AR27,'【要提出】シフト記号表（勤務時間帯）'!$C$5:$Y$46,23,FALSE))</f>
        <v/>
      </c>
      <c r="AS29" s="157" t="str">
        <f>IF(AS27="","",VLOOKUP(AS27,'【要提出】シフト記号表（勤務時間帯）'!$C$5:$Y$46,23,FALSE))</f>
        <v/>
      </c>
      <c r="AT29" s="157" t="str">
        <f>IF(AT27="","",VLOOKUP(AT27,'【要提出】シフト記号表（勤務時間帯）'!$C$5:$Y$46,23,FALSE))</f>
        <v/>
      </c>
      <c r="AU29" s="157" t="str">
        <f>IF(AU27="","",VLOOKUP(AU27,'【要提出】シフト記号表（勤務時間帯）'!$C$5:$Y$46,23,FALSE))</f>
        <v/>
      </c>
      <c r="AV29" s="246" t="str">
        <f>IF(AV27="","",VLOOKUP(AV27,'【要提出】シフト記号表（勤務時間帯）'!$C$5:$Y$46,23,FALSE))</f>
        <v/>
      </c>
      <c r="AW29" s="245" t="str">
        <f>IF(AW27="","",VLOOKUP(AW27,'【要提出】シフト記号表（勤務時間帯）'!$C$5:$Y$46,23,FALSE))</f>
        <v/>
      </c>
      <c r="AX29" s="157" t="str">
        <f>IF(AX27="","",VLOOKUP(AX27,'【要提出】シフト記号表（勤務時間帯）'!$C$5:$Y$46,23,FALSE))</f>
        <v/>
      </c>
      <c r="AY29" s="246" t="str">
        <f>IF(AY27="","",VLOOKUP(AY27,'【要提出】シフト記号表（勤務時間帯）'!$C$5:$Y$46,23,FALSE))</f>
        <v/>
      </c>
      <c r="AZ29" s="298" t="str">
        <f>IF($BC$3="計画",SUM(U29:AV29),IF($BC$3="実績",SUM(U29:AY29),""))</f>
        <v/>
      </c>
      <c r="BA29" s="299"/>
      <c r="BB29" s="300" t="str">
        <f>IF($BC$3="計画",AZ29/4,IF($BC$3="実績",(AZ29/($BC$10/7)),""))</f>
        <v/>
      </c>
      <c r="BC29" s="301"/>
      <c r="BD29" s="321"/>
      <c r="BE29" s="322"/>
      <c r="BF29" s="322"/>
      <c r="BG29" s="322"/>
      <c r="BH29" s="323"/>
    </row>
    <row r="30" spans="2:63" ht="20.25" customHeight="1" x14ac:dyDescent="0.4">
      <c r="B30" s="63"/>
      <c r="C30" s="261"/>
      <c r="D30" s="262"/>
      <c r="E30" s="263"/>
      <c r="F30" s="167"/>
      <c r="G30" s="259"/>
      <c r="H30" s="295"/>
      <c r="I30" s="280"/>
      <c r="J30" s="281"/>
      <c r="K30" s="281"/>
      <c r="L30" s="282"/>
      <c r="M30" s="330"/>
      <c r="N30" s="316"/>
      <c r="O30" s="331"/>
      <c r="P30" s="25" t="s">
        <v>18</v>
      </c>
      <c r="Q30" s="31"/>
      <c r="R30" s="31"/>
      <c r="S30" s="19"/>
      <c r="T30" s="68"/>
      <c r="U30" s="169"/>
      <c r="V30" s="170"/>
      <c r="W30" s="170"/>
      <c r="X30" s="170"/>
      <c r="Y30" s="170"/>
      <c r="Z30" s="170"/>
      <c r="AA30" s="171"/>
      <c r="AB30" s="169"/>
      <c r="AC30" s="170"/>
      <c r="AD30" s="170"/>
      <c r="AE30" s="170"/>
      <c r="AF30" s="170"/>
      <c r="AG30" s="170"/>
      <c r="AH30" s="171"/>
      <c r="AI30" s="169"/>
      <c r="AJ30" s="170"/>
      <c r="AK30" s="170"/>
      <c r="AL30" s="170"/>
      <c r="AM30" s="170"/>
      <c r="AN30" s="170"/>
      <c r="AO30" s="171"/>
      <c r="AP30" s="169"/>
      <c r="AQ30" s="170"/>
      <c r="AR30" s="170"/>
      <c r="AS30" s="170"/>
      <c r="AT30" s="170"/>
      <c r="AU30" s="170"/>
      <c r="AV30" s="171"/>
      <c r="AW30" s="169"/>
      <c r="AX30" s="170"/>
      <c r="AY30" s="174"/>
      <c r="AZ30" s="324"/>
      <c r="BA30" s="325"/>
      <c r="BB30" s="326"/>
      <c r="BC30" s="327"/>
      <c r="BD30" s="315"/>
      <c r="BE30" s="316"/>
      <c r="BF30" s="316"/>
      <c r="BG30" s="316"/>
      <c r="BH30" s="317"/>
    </row>
    <row r="31" spans="2:63" ht="20.25" customHeight="1" x14ac:dyDescent="0.4">
      <c r="B31" s="61">
        <f>B28+1</f>
        <v>3</v>
      </c>
      <c r="C31" s="264"/>
      <c r="D31" s="262"/>
      <c r="E31" s="263"/>
      <c r="F31" s="255">
        <f>C30</f>
        <v>0</v>
      </c>
      <c r="G31" s="257"/>
      <c r="H31" s="296"/>
      <c r="I31" s="283"/>
      <c r="J31" s="284"/>
      <c r="K31" s="284"/>
      <c r="L31" s="285"/>
      <c r="M31" s="332"/>
      <c r="N31" s="319"/>
      <c r="O31" s="333"/>
      <c r="P31" s="27" t="s">
        <v>86</v>
      </c>
      <c r="Q31" s="28"/>
      <c r="R31" s="28"/>
      <c r="S31" s="23"/>
      <c r="T31" s="66"/>
      <c r="U31" s="153" t="str">
        <f>IF(U30="","",VLOOKUP(U30,'【要提出】シフト記号表（勤務時間帯）'!$C$5:$W$46,21,FALSE))</f>
        <v/>
      </c>
      <c r="V31" s="154" t="str">
        <f>IF(V30="","",VLOOKUP(V30,'【要提出】シフト記号表（勤務時間帯）'!$C$5:$W$46,21,FALSE))</f>
        <v/>
      </c>
      <c r="W31" s="154" t="str">
        <f>IF(W30="","",VLOOKUP(W30,'【要提出】シフト記号表（勤務時間帯）'!$C$5:$W$46,21,FALSE))</f>
        <v/>
      </c>
      <c r="X31" s="154" t="str">
        <f>IF(X30="","",VLOOKUP(X30,'【要提出】シフト記号表（勤務時間帯）'!$C$5:$W$46,21,FALSE))</f>
        <v/>
      </c>
      <c r="Y31" s="154" t="str">
        <f>IF(Y30="","",VLOOKUP(Y30,'【要提出】シフト記号表（勤務時間帯）'!$C$5:$W$46,21,FALSE))</f>
        <v/>
      </c>
      <c r="Z31" s="154" t="str">
        <f>IF(Z30="","",VLOOKUP(Z30,'【要提出】シフト記号表（勤務時間帯）'!$C$5:$W$46,21,FALSE))</f>
        <v/>
      </c>
      <c r="AA31" s="155" t="str">
        <f>IF(AA30="","",VLOOKUP(AA30,'【要提出】シフト記号表（勤務時間帯）'!$C$5:$W$46,21,FALSE))</f>
        <v/>
      </c>
      <c r="AB31" s="153" t="str">
        <f>IF(AB30="","",VLOOKUP(AB30,'【要提出】シフト記号表（勤務時間帯）'!$C$5:$W$46,21,FALSE))</f>
        <v/>
      </c>
      <c r="AC31" s="154" t="str">
        <f>IF(AC30="","",VLOOKUP(AC30,'【要提出】シフト記号表（勤務時間帯）'!$C$5:$W$46,21,FALSE))</f>
        <v/>
      </c>
      <c r="AD31" s="154" t="str">
        <f>IF(AD30="","",VLOOKUP(AD30,'【要提出】シフト記号表（勤務時間帯）'!$C$5:$W$46,21,FALSE))</f>
        <v/>
      </c>
      <c r="AE31" s="154" t="str">
        <f>IF(AE30="","",VLOOKUP(AE30,'【要提出】シフト記号表（勤務時間帯）'!$C$5:$W$46,21,FALSE))</f>
        <v/>
      </c>
      <c r="AF31" s="154" t="str">
        <f>IF(AF30="","",VLOOKUP(AF30,'【要提出】シフト記号表（勤務時間帯）'!$C$5:$W$46,21,FALSE))</f>
        <v/>
      </c>
      <c r="AG31" s="154" t="str">
        <f>IF(AG30="","",VLOOKUP(AG30,'【要提出】シフト記号表（勤務時間帯）'!$C$5:$W$46,21,FALSE))</f>
        <v/>
      </c>
      <c r="AH31" s="155" t="str">
        <f>IF(AH30="","",VLOOKUP(AH30,'【要提出】シフト記号表（勤務時間帯）'!$C$5:$W$46,21,FALSE))</f>
        <v/>
      </c>
      <c r="AI31" s="153" t="str">
        <f>IF(AI30="","",VLOOKUP(AI30,'【要提出】シフト記号表（勤務時間帯）'!$C$5:$W$46,21,FALSE))</f>
        <v/>
      </c>
      <c r="AJ31" s="154" t="str">
        <f>IF(AJ30="","",VLOOKUP(AJ30,'【要提出】シフト記号表（勤務時間帯）'!$C$5:$W$46,21,FALSE))</f>
        <v/>
      </c>
      <c r="AK31" s="154" t="str">
        <f>IF(AK30="","",VLOOKUP(AK30,'【要提出】シフト記号表（勤務時間帯）'!$C$5:$W$46,21,FALSE))</f>
        <v/>
      </c>
      <c r="AL31" s="154" t="str">
        <f>IF(AL30="","",VLOOKUP(AL30,'【要提出】シフト記号表（勤務時間帯）'!$C$5:$W$46,21,FALSE))</f>
        <v/>
      </c>
      <c r="AM31" s="154" t="str">
        <f>IF(AM30="","",VLOOKUP(AM30,'【要提出】シフト記号表（勤務時間帯）'!$C$5:$W$46,21,FALSE))</f>
        <v/>
      </c>
      <c r="AN31" s="154" t="str">
        <f>IF(AN30="","",VLOOKUP(AN30,'【要提出】シフト記号表（勤務時間帯）'!$C$5:$W$46,21,FALSE))</f>
        <v/>
      </c>
      <c r="AO31" s="155" t="str">
        <f>IF(AO30="","",VLOOKUP(AO30,'【要提出】シフト記号表（勤務時間帯）'!$C$5:$W$46,21,FALSE))</f>
        <v/>
      </c>
      <c r="AP31" s="153" t="str">
        <f>IF(AP30="","",VLOOKUP(AP30,'【要提出】シフト記号表（勤務時間帯）'!$C$5:$W$46,21,FALSE))</f>
        <v/>
      </c>
      <c r="AQ31" s="154" t="str">
        <f>IF(AQ30="","",VLOOKUP(AQ30,'【要提出】シフト記号表（勤務時間帯）'!$C$5:$W$46,21,FALSE))</f>
        <v/>
      </c>
      <c r="AR31" s="154" t="str">
        <f>IF(AR30="","",VLOOKUP(AR30,'【要提出】シフト記号表（勤務時間帯）'!$C$5:$W$46,21,FALSE))</f>
        <v/>
      </c>
      <c r="AS31" s="154" t="str">
        <f>IF(AS30="","",VLOOKUP(AS30,'【要提出】シフト記号表（勤務時間帯）'!$C$5:$W$46,21,FALSE))</f>
        <v/>
      </c>
      <c r="AT31" s="154" t="str">
        <f>IF(AT30="","",VLOOKUP(AT30,'【要提出】シフト記号表（勤務時間帯）'!$C$5:$W$46,21,FALSE))</f>
        <v/>
      </c>
      <c r="AU31" s="154" t="str">
        <f>IF(AU30="","",VLOOKUP(AU30,'【要提出】シフト記号表（勤務時間帯）'!$C$5:$W$46,21,FALSE))</f>
        <v/>
      </c>
      <c r="AV31" s="155" t="str">
        <f>IF(AV30="","",VLOOKUP(AV30,'【要提出】シフト記号表（勤務時間帯）'!$C$5:$W$46,21,FALSE))</f>
        <v/>
      </c>
      <c r="AW31" s="153" t="str">
        <f>IF(AW30="","",VLOOKUP(AW30,'【要提出】シフト記号表（勤務時間帯）'!$C$5:$W$46,21,FALSE))</f>
        <v/>
      </c>
      <c r="AX31" s="154" t="str">
        <f>IF(AX30="","",VLOOKUP(AX30,'【要提出】シフト記号表（勤務時間帯）'!$C$5:$W$46,21,FALSE))</f>
        <v/>
      </c>
      <c r="AY31" s="156" t="str">
        <f>IF(AY30="","",VLOOKUP(AY30,'【要提出】シフト記号表（勤務時間帯）'!$C$5:$W$46,21,FALSE))</f>
        <v/>
      </c>
      <c r="AZ31" s="302">
        <f>IF($BC$3="４週",SUM(U31:AV31),IF($BC$3="歴月",SUM(U31:AY31),""))</f>
        <v>0</v>
      </c>
      <c r="BA31" s="303"/>
      <c r="BB31" s="328">
        <f>IF($BC$3="４週",AZ31/4,IF($BC$3="歴月",AZ31/($BC$8/7),""))</f>
        <v>0</v>
      </c>
      <c r="BC31" s="329"/>
      <c r="BD31" s="318"/>
      <c r="BE31" s="319"/>
      <c r="BF31" s="319"/>
      <c r="BG31" s="319"/>
      <c r="BH31" s="320"/>
    </row>
    <row r="32" spans="2:63" ht="20.25" customHeight="1" x14ac:dyDescent="0.4">
      <c r="B32" s="62"/>
      <c r="C32" s="264"/>
      <c r="D32" s="262"/>
      <c r="E32" s="263"/>
      <c r="F32" s="253"/>
      <c r="G32" s="253">
        <f>C30</f>
        <v>0</v>
      </c>
      <c r="H32" s="297"/>
      <c r="I32" s="283"/>
      <c r="J32" s="284"/>
      <c r="K32" s="284"/>
      <c r="L32" s="285"/>
      <c r="M32" s="334"/>
      <c r="N32" s="322"/>
      <c r="O32" s="335"/>
      <c r="P32" s="29" t="s">
        <v>87</v>
      </c>
      <c r="Q32" s="32"/>
      <c r="R32" s="32"/>
      <c r="S32" s="20"/>
      <c r="T32" s="69"/>
      <c r="U32" s="245" t="str">
        <f>IF(U30="","",VLOOKUP(U30,'【要提出】シフト記号表（勤務時間帯）'!$C$5:$Y$46,23,FALSE))</f>
        <v/>
      </c>
      <c r="V32" s="157" t="str">
        <f>IF(V30="","",VLOOKUP(V30,'【要提出】シフト記号表（勤務時間帯）'!$C$5:$Y$46,23,FALSE))</f>
        <v/>
      </c>
      <c r="W32" s="157" t="str">
        <f>IF(W30="","",VLOOKUP(W30,'【要提出】シフト記号表（勤務時間帯）'!$C$5:$Y$46,23,FALSE))</f>
        <v/>
      </c>
      <c r="X32" s="157" t="str">
        <f>IF(X30="","",VLOOKUP(X30,'【要提出】シフト記号表（勤務時間帯）'!$C$5:$Y$46,23,FALSE))</f>
        <v/>
      </c>
      <c r="Y32" s="157" t="str">
        <f>IF(Y30="","",VLOOKUP(Y30,'【要提出】シフト記号表（勤務時間帯）'!$C$5:$Y$46,23,FALSE))</f>
        <v/>
      </c>
      <c r="Z32" s="157" t="str">
        <f>IF(Z30="","",VLOOKUP(Z30,'【要提出】シフト記号表（勤務時間帯）'!$C$5:$Y$46,23,FALSE))</f>
        <v/>
      </c>
      <c r="AA32" s="246" t="str">
        <f>IF(AA30="","",VLOOKUP(AA30,'【要提出】シフト記号表（勤務時間帯）'!$C$5:$Y$46,23,FALSE))</f>
        <v/>
      </c>
      <c r="AB32" s="245" t="str">
        <f>IF(AB30="","",VLOOKUP(AB30,'【要提出】シフト記号表（勤務時間帯）'!$C$5:$Y$46,23,FALSE))</f>
        <v/>
      </c>
      <c r="AC32" s="157" t="str">
        <f>IF(AC30="","",VLOOKUP(AC30,'【要提出】シフト記号表（勤務時間帯）'!$C$5:$Y$46,23,FALSE))</f>
        <v/>
      </c>
      <c r="AD32" s="157" t="str">
        <f>IF(AD30="","",VLOOKUP(AD30,'【要提出】シフト記号表（勤務時間帯）'!$C$5:$Y$46,23,FALSE))</f>
        <v/>
      </c>
      <c r="AE32" s="157" t="str">
        <f>IF(AE30="","",VLOOKUP(AE30,'【要提出】シフト記号表（勤務時間帯）'!$C$5:$Y$46,23,FALSE))</f>
        <v/>
      </c>
      <c r="AF32" s="157" t="str">
        <f>IF(AF30="","",VLOOKUP(AF30,'【要提出】シフト記号表（勤務時間帯）'!$C$5:$Y$46,23,FALSE))</f>
        <v/>
      </c>
      <c r="AG32" s="157" t="str">
        <f>IF(AG30="","",VLOOKUP(AG30,'【要提出】シフト記号表（勤務時間帯）'!$C$5:$Y$46,23,FALSE))</f>
        <v/>
      </c>
      <c r="AH32" s="246" t="str">
        <f>IF(AH30="","",VLOOKUP(AH30,'【要提出】シフト記号表（勤務時間帯）'!$C$5:$Y$46,23,FALSE))</f>
        <v/>
      </c>
      <c r="AI32" s="245" t="str">
        <f>IF(AI30="","",VLOOKUP(AI30,'【要提出】シフト記号表（勤務時間帯）'!$C$5:$Y$46,23,FALSE))</f>
        <v/>
      </c>
      <c r="AJ32" s="157" t="str">
        <f>IF(AJ30="","",VLOOKUP(AJ30,'【要提出】シフト記号表（勤務時間帯）'!$C$5:$Y$46,23,FALSE))</f>
        <v/>
      </c>
      <c r="AK32" s="157" t="str">
        <f>IF(AK30="","",VLOOKUP(AK30,'【要提出】シフト記号表（勤務時間帯）'!$C$5:$Y$46,23,FALSE))</f>
        <v/>
      </c>
      <c r="AL32" s="157" t="str">
        <f>IF(AL30="","",VLOOKUP(AL30,'【要提出】シフト記号表（勤務時間帯）'!$C$5:$Y$46,23,FALSE))</f>
        <v/>
      </c>
      <c r="AM32" s="157" t="str">
        <f>IF(AM30="","",VLOOKUP(AM30,'【要提出】シフト記号表（勤務時間帯）'!$C$5:$Y$46,23,FALSE))</f>
        <v/>
      </c>
      <c r="AN32" s="157" t="str">
        <f>IF(AN30="","",VLOOKUP(AN30,'【要提出】シフト記号表（勤務時間帯）'!$C$5:$Y$46,23,FALSE))</f>
        <v/>
      </c>
      <c r="AO32" s="246" t="str">
        <f>IF(AO30="","",VLOOKUP(AO30,'【要提出】シフト記号表（勤務時間帯）'!$C$5:$Y$46,23,FALSE))</f>
        <v/>
      </c>
      <c r="AP32" s="245" t="str">
        <f>IF(AP30="","",VLOOKUP(AP30,'【要提出】シフト記号表（勤務時間帯）'!$C$5:$Y$46,23,FALSE))</f>
        <v/>
      </c>
      <c r="AQ32" s="157" t="str">
        <f>IF(AQ30="","",VLOOKUP(AQ30,'【要提出】シフト記号表（勤務時間帯）'!$C$5:$Y$46,23,FALSE))</f>
        <v/>
      </c>
      <c r="AR32" s="157" t="str">
        <f>IF(AR30="","",VLOOKUP(AR30,'【要提出】シフト記号表（勤務時間帯）'!$C$5:$Y$46,23,FALSE))</f>
        <v/>
      </c>
      <c r="AS32" s="157" t="str">
        <f>IF(AS30="","",VLOOKUP(AS30,'【要提出】シフト記号表（勤務時間帯）'!$C$5:$Y$46,23,FALSE))</f>
        <v/>
      </c>
      <c r="AT32" s="157" t="str">
        <f>IF(AT30="","",VLOOKUP(AT30,'【要提出】シフト記号表（勤務時間帯）'!$C$5:$Y$46,23,FALSE))</f>
        <v/>
      </c>
      <c r="AU32" s="157" t="str">
        <f>IF(AU30="","",VLOOKUP(AU30,'【要提出】シフト記号表（勤務時間帯）'!$C$5:$Y$46,23,FALSE))</f>
        <v/>
      </c>
      <c r="AV32" s="246" t="str">
        <f>IF(AV30="","",VLOOKUP(AV30,'【要提出】シフト記号表（勤務時間帯）'!$C$5:$Y$46,23,FALSE))</f>
        <v/>
      </c>
      <c r="AW32" s="245" t="str">
        <f>IF(AW30="","",VLOOKUP(AW30,'【要提出】シフト記号表（勤務時間帯）'!$C$5:$Y$46,23,FALSE))</f>
        <v/>
      </c>
      <c r="AX32" s="157" t="str">
        <f>IF(AX30="","",VLOOKUP(AX30,'【要提出】シフト記号表（勤務時間帯）'!$C$5:$Y$46,23,FALSE))</f>
        <v/>
      </c>
      <c r="AY32" s="246" t="str">
        <f>IF(AY30="","",VLOOKUP(AY30,'【要提出】シフト記号表（勤務時間帯）'!$C$5:$Y$46,23,FALSE))</f>
        <v/>
      </c>
      <c r="AZ32" s="298" t="str">
        <f>IF($BC$3="計画",SUM(U32:AV32),IF($BC$3="実績",SUM(U32:AY32),""))</f>
        <v/>
      </c>
      <c r="BA32" s="299"/>
      <c r="BB32" s="300" t="str">
        <f>IF($BC$3="計画",AZ32/4,IF($BC$3="実績",(AZ32/($BC$10/7)),""))</f>
        <v/>
      </c>
      <c r="BC32" s="301"/>
      <c r="BD32" s="321"/>
      <c r="BE32" s="322"/>
      <c r="BF32" s="322"/>
      <c r="BG32" s="322"/>
      <c r="BH32" s="323"/>
    </row>
    <row r="33" spans="2:60" ht="20.25" customHeight="1" x14ac:dyDescent="0.4">
      <c r="B33" s="63"/>
      <c r="C33" s="261"/>
      <c r="D33" s="262"/>
      <c r="E33" s="263"/>
      <c r="F33" s="167"/>
      <c r="G33" s="259"/>
      <c r="H33" s="295"/>
      <c r="I33" s="280"/>
      <c r="J33" s="281"/>
      <c r="K33" s="281"/>
      <c r="L33" s="282"/>
      <c r="M33" s="330"/>
      <c r="N33" s="316"/>
      <c r="O33" s="331"/>
      <c r="P33" s="25" t="s">
        <v>18</v>
      </c>
      <c r="Q33" s="31"/>
      <c r="R33" s="31"/>
      <c r="S33" s="19"/>
      <c r="T33" s="68"/>
      <c r="U33" s="169"/>
      <c r="V33" s="170"/>
      <c r="W33" s="170"/>
      <c r="X33" s="170"/>
      <c r="Y33" s="170"/>
      <c r="Z33" s="170"/>
      <c r="AA33" s="171"/>
      <c r="AB33" s="169"/>
      <c r="AC33" s="170"/>
      <c r="AD33" s="170"/>
      <c r="AE33" s="170"/>
      <c r="AF33" s="170"/>
      <c r="AG33" s="170"/>
      <c r="AH33" s="171"/>
      <c r="AI33" s="169"/>
      <c r="AJ33" s="170"/>
      <c r="AK33" s="170"/>
      <c r="AL33" s="170"/>
      <c r="AM33" s="170"/>
      <c r="AN33" s="170"/>
      <c r="AO33" s="171"/>
      <c r="AP33" s="169"/>
      <c r="AQ33" s="170"/>
      <c r="AR33" s="170"/>
      <c r="AS33" s="170"/>
      <c r="AT33" s="170"/>
      <c r="AU33" s="170"/>
      <c r="AV33" s="171"/>
      <c r="AW33" s="169"/>
      <c r="AX33" s="170"/>
      <c r="AY33" s="174"/>
      <c r="AZ33" s="324"/>
      <c r="BA33" s="325"/>
      <c r="BB33" s="326"/>
      <c r="BC33" s="327"/>
      <c r="BD33" s="315"/>
      <c r="BE33" s="316"/>
      <c r="BF33" s="316"/>
      <c r="BG33" s="316"/>
      <c r="BH33" s="317"/>
    </row>
    <row r="34" spans="2:60" ht="20.25" customHeight="1" x14ac:dyDescent="0.4">
      <c r="B34" s="61">
        <f>B31+1</f>
        <v>4</v>
      </c>
      <c r="C34" s="264"/>
      <c r="D34" s="262"/>
      <c r="E34" s="263"/>
      <c r="F34" s="255">
        <f>C33</f>
        <v>0</v>
      </c>
      <c r="G34" s="257"/>
      <c r="H34" s="296"/>
      <c r="I34" s="283"/>
      <c r="J34" s="284"/>
      <c r="K34" s="284"/>
      <c r="L34" s="285"/>
      <c r="M34" s="332"/>
      <c r="N34" s="319"/>
      <c r="O34" s="333"/>
      <c r="P34" s="27" t="s">
        <v>86</v>
      </c>
      <c r="Q34" s="28"/>
      <c r="R34" s="28"/>
      <c r="S34" s="23"/>
      <c r="T34" s="66"/>
      <c r="U34" s="153" t="str">
        <f>IF(U33="","",VLOOKUP(U33,'【要提出】シフト記号表（勤務時間帯）'!$C$5:$W$46,21,FALSE))</f>
        <v/>
      </c>
      <c r="V34" s="154" t="str">
        <f>IF(V33="","",VLOOKUP(V33,'【要提出】シフト記号表（勤務時間帯）'!$C$5:$W$46,21,FALSE))</f>
        <v/>
      </c>
      <c r="W34" s="154" t="str">
        <f>IF(W33="","",VLOOKUP(W33,'【要提出】シフト記号表（勤務時間帯）'!$C$5:$W$46,21,FALSE))</f>
        <v/>
      </c>
      <c r="X34" s="154" t="str">
        <f>IF(X33="","",VLOOKUP(X33,'【要提出】シフト記号表（勤務時間帯）'!$C$5:$W$46,21,FALSE))</f>
        <v/>
      </c>
      <c r="Y34" s="154" t="str">
        <f>IF(Y33="","",VLOOKUP(Y33,'【要提出】シフト記号表（勤務時間帯）'!$C$5:$W$46,21,FALSE))</f>
        <v/>
      </c>
      <c r="Z34" s="154" t="str">
        <f>IF(Z33="","",VLOOKUP(Z33,'【要提出】シフト記号表（勤務時間帯）'!$C$5:$W$46,21,FALSE))</f>
        <v/>
      </c>
      <c r="AA34" s="155" t="str">
        <f>IF(AA33="","",VLOOKUP(AA33,'【要提出】シフト記号表（勤務時間帯）'!$C$5:$W$46,21,FALSE))</f>
        <v/>
      </c>
      <c r="AB34" s="153" t="str">
        <f>IF(AB33="","",VLOOKUP(AB33,'【要提出】シフト記号表（勤務時間帯）'!$C$5:$W$46,21,FALSE))</f>
        <v/>
      </c>
      <c r="AC34" s="154" t="str">
        <f>IF(AC33="","",VLOOKUP(AC33,'【要提出】シフト記号表（勤務時間帯）'!$C$5:$W$46,21,FALSE))</f>
        <v/>
      </c>
      <c r="AD34" s="154" t="str">
        <f>IF(AD33="","",VLOOKUP(AD33,'【要提出】シフト記号表（勤務時間帯）'!$C$5:$W$46,21,FALSE))</f>
        <v/>
      </c>
      <c r="AE34" s="154" t="str">
        <f>IF(AE33="","",VLOOKUP(AE33,'【要提出】シフト記号表（勤務時間帯）'!$C$5:$W$46,21,FALSE))</f>
        <v/>
      </c>
      <c r="AF34" s="154" t="str">
        <f>IF(AF33="","",VLOOKUP(AF33,'【要提出】シフト記号表（勤務時間帯）'!$C$5:$W$46,21,FALSE))</f>
        <v/>
      </c>
      <c r="AG34" s="154" t="str">
        <f>IF(AG33="","",VLOOKUP(AG33,'【要提出】シフト記号表（勤務時間帯）'!$C$5:$W$46,21,FALSE))</f>
        <v/>
      </c>
      <c r="AH34" s="155" t="str">
        <f>IF(AH33="","",VLOOKUP(AH33,'【要提出】シフト記号表（勤務時間帯）'!$C$5:$W$46,21,FALSE))</f>
        <v/>
      </c>
      <c r="AI34" s="153" t="str">
        <f>IF(AI33="","",VLOOKUP(AI33,'【要提出】シフト記号表（勤務時間帯）'!$C$5:$W$46,21,FALSE))</f>
        <v/>
      </c>
      <c r="AJ34" s="154" t="str">
        <f>IF(AJ33="","",VLOOKUP(AJ33,'【要提出】シフト記号表（勤務時間帯）'!$C$5:$W$46,21,FALSE))</f>
        <v/>
      </c>
      <c r="AK34" s="154" t="str">
        <f>IF(AK33="","",VLOOKUP(AK33,'【要提出】シフト記号表（勤務時間帯）'!$C$5:$W$46,21,FALSE))</f>
        <v/>
      </c>
      <c r="AL34" s="154" t="str">
        <f>IF(AL33="","",VLOOKUP(AL33,'【要提出】シフト記号表（勤務時間帯）'!$C$5:$W$46,21,FALSE))</f>
        <v/>
      </c>
      <c r="AM34" s="154" t="str">
        <f>IF(AM33="","",VLOOKUP(AM33,'【要提出】シフト記号表（勤務時間帯）'!$C$5:$W$46,21,FALSE))</f>
        <v/>
      </c>
      <c r="AN34" s="154" t="str">
        <f>IF(AN33="","",VLOOKUP(AN33,'【要提出】シフト記号表（勤務時間帯）'!$C$5:$W$46,21,FALSE))</f>
        <v/>
      </c>
      <c r="AO34" s="155" t="str">
        <f>IF(AO33="","",VLOOKUP(AO33,'【要提出】シフト記号表（勤務時間帯）'!$C$5:$W$46,21,FALSE))</f>
        <v/>
      </c>
      <c r="AP34" s="153" t="str">
        <f>IF(AP33="","",VLOOKUP(AP33,'【要提出】シフト記号表（勤務時間帯）'!$C$5:$W$46,21,FALSE))</f>
        <v/>
      </c>
      <c r="AQ34" s="154" t="str">
        <f>IF(AQ33="","",VLOOKUP(AQ33,'【要提出】シフト記号表（勤務時間帯）'!$C$5:$W$46,21,FALSE))</f>
        <v/>
      </c>
      <c r="AR34" s="154" t="str">
        <f>IF(AR33="","",VLOOKUP(AR33,'【要提出】シフト記号表（勤務時間帯）'!$C$5:$W$46,21,FALSE))</f>
        <v/>
      </c>
      <c r="AS34" s="154" t="str">
        <f>IF(AS33="","",VLOOKUP(AS33,'【要提出】シフト記号表（勤務時間帯）'!$C$5:$W$46,21,FALSE))</f>
        <v/>
      </c>
      <c r="AT34" s="154" t="str">
        <f>IF(AT33="","",VLOOKUP(AT33,'【要提出】シフト記号表（勤務時間帯）'!$C$5:$W$46,21,FALSE))</f>
        <v/>
      </c>
      <c r="AU34" s="154" t="str">
        <f>IF(AU33="","",VLOOKUP(AU33,'【要提出】シフト記号表（勤務時間帯）'!$C$5:$W$46,21,FALSE))</f>
        <v/>
      </c>
      <c r="AV34" s="155" t="str">
        <f>IF(AV33="","",VLOOKUP(AV33,'【要提出】シフト記号表（勤務時間帯）'!$C$5:$W$46,21,FALSE))</f>
        <v/>
      </c>
      <c r="AW34" s="153" t="str">
        <f>IF(AW33="","",VLOOKUP(AW33,'【要提出】シフト記号表（勤務時間帯）'!$C$5:$W$46,21,FALSE))</f>
        <v/>
      </c>
      <c r="AX34" s="154" t="str">
        <f>IF(AX33="","",VLOOKUP(AX33,'【要提出】シフト記号表（勤務時間帯）'!$C$5:$W$46,21,FALSE))</f>
        <v/>
      </c>
      <c r="AY34" s="156" t="str">
        <f>IF(AY33="","",VLOOKUP(AY33,'【要提出】シフト記号表（勤務時間帯）'!$C$5:$W$46,21,FALSE))</f>
        <v/>
      </c>
      <c r="AZ34" s="302">
        <f>IF($BC$3="４週",SUM(U34:AV34),IF($BC$3="歴月",SUM(U34:AY34),""))</f>
        <v>0</v>
      </c>
      <c r="BA34" s="303"/>
      <c r="BB34" s="328">
        <f>IF($BC$3="４週",AZ34/4,IF($BC$3="歴月",AZ34/($BC$8/7),""))</f>
        <v>0</v>
      </c>
      <c r="BC34" s="329"/>
      <c r="BD34" s="318"/>
      <c r="BE34" s="319"/>
      <c r="BF34" s="319"/>
      <c r="BG34" s="319"/>
      <c r="BH34" s="320"/>
    </row>
    <row r="35" spans="2:60" ht="20.25" customHeight="1" x14ac:dyDescent="0.4">
      <c r="B35" s="62"/>
      <c r="C35" s="264"/>
      <c r="D35" s="262"/>
      <c r="E35" s="263"/>
      <c r="F35" s="253"/>
      <c r="G35" s="253">
        <f>C33</f>
        <v>0</v>
      </c>
      <c r="H35" s="297"/>
      <c r="I35" s="283"/>
      <c r="J35" s="284"/>
      <c r="K35" s="284"/>
      <c r="L35" s="285"/>
      <c r="M35" s="334"/>
      <c r="N35" s="322"/>
      <c r="O35" s="335"/>
      <c r="P35" s="29" t="s">
        <v>87</v>
      </c>
      <c r="Q35" s="33"/>
      <c r="R35" s="33"/>
      <c r="S35" s="21"/>
      <c r="T35" s="67"/>
      <c r="U35" s="245" t="str">
        <f>IF(U33="","",VLOOKUP(U33,'【要提出】シフト記号表（勤務時間帯）'!$C$5:$Y$46,23,FALSE))</f>
        <v/>
      </c>
      <c r="V35" s="157" t="str">
        <f>IF(V33="","",VLOOKUP(V33,'【要提出】シフト記号表（勤務時間帯）'!$C$5:$Y$46,23,FALSE))</f>
        <v/>
      </c>
      <c r="W35" s="157" t="str">
        <f>IF(W33="","",VLOOKUP(W33,'【要提出】シフト記号表（勤務時間帯）'!$C$5:$Y$46,23,FALSE))</f>
        <v/>
      </c>
      <c r="X35" s="157" t="str">
        <f>IF(X33="","",VLOOKUP(X33,'【要提出】シフト記号表（勤務時間帯）'!$C$5:$Y$46,23,FALSE))</f>
        <v/>
      </c>
      <c r="Y35" s="157" t="str">
        <f>IF(Y33="","",VLOOKUP(Y33,'【要提出】シフト記号表（勤務時間帯）'!$C$5:$Y$46,23,FALSE))</f>
        <v/>
      </c>
      <c r="Z35" s="157" t="str">
        <f>IF(Z33="","",VLOOKUP(Z33,'【要提出】シフト記号表（勤務時間帯）'!$C$5:$Y$46,23,FALSE))</f>
        <v/>
      </c>
      <c r="AA35" s="246" t="str">
        <f>IF(AA33="","",VLOOKUP(AA33,'【要提出】シフト記号表（勤務時間帯）'!$C$5:$Y$46,23,FALSE))</f>
        <v/>
      </c>
      <c r="AB35" s="245" t="str">
        <f>IF(AB33="","",VLOOKUP(AB33,'【要提出】シフト記号表（勤務時間帯）'!$C$5:$Y$46,23,FALSE))</f>
        <v/>
      </c>
      <c r="AC35" s="157" t="str">
        <f>IF(AC33="","",VLOOKUP(AC33,'【要提出】シフト記号表（勤務時間帯）'!$C$5:$Y$46,23,FALSE))</f>
        <v/>
      </c>
      <c r="AD35" s="157" t="str">
        <f>IF(AD33="","",VLOOKUP(AD33,'【要提出】シフト記号表（勤務時間帯）'!$C$5:$Y$46,23,FALSE))</f>
        <v/>
      </c>
      <c r="AE35" s="157" t="str">
        <f>IF(AE33="","",VLOOKUP(AE33,'【要提出】シフト記号表（勤務時間帯）'!$C$5:$Y$46,23,FALSE))</f>
        <v/>
      </c>
      <c r="AF35" s="157" t="str">
        <f>IF(AF33="","",VLOOKUP(AF33,'【要提出】シフト記号表（勤務時間帯）'!$C$5:$Y$46,23,FALSE))</f>
        <v/>
      </c>
      <c r="AG35" s="157" t="str">
        <f>IF(AG33="","",VLOOKUP(AG33,'【要提出】シフト記号表（勤務時間帯）'!$C$5:$Y$46,23,FALSE))</f>
        <v/>
      </c>
      <c r="AH35" s="246" t="str">
        <f>IF(AH33="","",VLOOKUP(AH33,'【要提出】シフト記号表（勤務時間帯）'!$C$5:$Y$46,23,FALSE))</f>
        <v/>
      </c>
      <c r="AI35" s="245" t="str">
        <f>IF(AI33="","",VLOOKUP(AI33,'【要提出】シフト記号表（勤務時間帯）'!$C$5:$Y$46,23,FALSE))</f>
        <v/>
      </c>
      <c r="AJ35" s="157" t="str">
        <f>IF(AJ33="","",VLOOKUP(AJ33,'【要提出】シフト記号表（勤務時間帯）'!$C$5:$Y$46,23,FALSE))</f>
        <v/>
      </c>
      <c r="AK35" s="157" t="str">
        <f>IF(AK33="","",VLOOKUP(AK33,'【要提出】シフト記号表（勤務時間帯）'!$C$5:$Y$46,23,FALSE))</f>
        <v/>
      </c>
      <c r="AL35" s="157" t="str">
        <f>IF(AL33="","",VLOOKUP(AL33,'【要提出】シフト記号表（勤務時間帯）'!$C$5:$Y$46,23,FALSE))</f>
        <v/>
      </c>
      <c r="AM35" s="157" t="str">
        <f>IF(AM33="","",VLOOKUP(AM33,'【要提出】シフト記号表（勤務時間帯）'!$C$5:$Y$46,23,FALSE))</f>
        <v/>
      </c>
      <c r="AN35" s="157" t="str">
        <f>IF(AN33="","",VLOOKUP(AN33,'【要提出】シフト記号表（勤務時間帯）'!$C$5:$Y$46,23,FALSE))</f>
        <v/>
      </c>
      <c r="AO35" s="246" t="str">
        <f>IF(AO33="","",VLOOKUP(AO33,'【要提出】シフト記号表（勤務時間帯）'!$C$5:$Y$46,23,FALSE))</f>
        <v/>
      </c>
      <c r="AP35" s="245" t="str">
        <f>IF(AP33="","",VLOOKUP(AP33,'【要提出】シフト記号表（勤務時間帯）'!$C$5:$Y$46,23,FALSE))</f>
        <v/>
      </c>
      <c r="AQ35" s="157" t="str">
        <f>IF(AQ33="","",VLOOKUP(AQ33,'【要提出】シフト記号表（勤務時間帯）'!$C$5:$Y$46,23,FALSE))</f>
        <v/>
      </c>
      <c r="AR35" s="157" t="str">
        <f>IF(AR33="","",VLOOKUP(AR33,'【要提出】シフト記号表（勤務時間帯）'!$C$5:$Y$46,23,FALSE))</f>
        <v/>
      </c>
      <c r="AS35" s="157" t="str">
        <f>IF(AS33="","",VLOOKUP(AS33,'【要提出】シフト記号表（勤務時間帯）'!$C$5:$Y$46,23,FALSE))</f>
        <v/>
      </c>
      <c r="AT35" s="157" t="str">
        <f>IF(AT33="","",VLOOKUP(AT33,'【要提出】シフト記号表（勤務時間帯）'!$C$5:$Y$46,23,FALSE))</f>
        <v/>
      </c>
      <c r="AU35" s="157" t="str">
        <f>IF(AU33="","",VLOOKUP(AU33,'【要提出】シフト記号表（勤務時間帯）'!$C$5:$Y$46,23,FALSE))</f>
        <v/>
      </c>
      <c r="AV35" s="246" t="str">
        <f>IF(AV33="","",VLOOKUP(AV33,'【要提出】シフト記号表（勤務時間帯）'!$C$5:$Y$46,23,FALSE))</f>
        <v/>
      </c>
      <c r="AW35" s="245" t="str">
        <f>IF(AW33="","",VLOOKUP(AW33,'【要提出】シフト記号表（勤務時間帯）'!$C$5:$Y$46,23,FALSE))</f>
        <v/>
      </c>
      <c r="AX35" s="157" t="str">
        <f>IF(AX33="","",VLOOKUP(AX33,'【要提出】シフト記号表（勤務時間帯）'!$C$5:$Y$46,23,FALSE))</f>
        <v/>
      </c>
      <c r="AY35" s="246" t="str">
        <f>IF(AY33="","",VLOOKUP(AY33,'【要提出】シフト記号表（勤務時間帯）'!$C$5:$Y$46,23,FALSE))</f>
        <v/>
      </c>
      <c r="AZ35" s="298" t="str">
        <f>IF($BC$3="計画",SUM(U35:AV35),IF($BC$3="実績",SUM(U35:AY35),""))</f>
        <v/>
      </c>
      <c r="BA35" s="299"/>
      <c r="BB35" s="300" t="str">
        <f>IF($BC$3="計画",AZ35/4,IF($BC$3="実績",(AZ35/($BC$10/7)),""))</f>
        <v/>
      </c>
      <c r="BC35" s="301"/>
      <c r="BD35" s="321"/>
      <c r="BE35" s="322"/>
      <c r="BF35" s="322"/>
      <c r="BG35" s="322"/>
      <c r="BH35" s="323"/>
    </row>
    <row r="36" spans="2:60" ht="20.25" customHeight="1" x14ac:dyDescent="0.4">
      <c r="B36" s="63"/>
      <c r="C36" s="261"/>
      <c r="D36" s="262"/>
      <c r="E36" s="263"/>
      <c r="F36" s="167"/>
      <c r="G36" s="259"/>
      <c r="H36" s="295"/>
      <c r="I36" s="280"/>
      <c r="J36" s="281"/>
      <c r="K36" s="281"/>
      <c r="L36" s="282"/>
      <c r="M36" s="330"/>
      <c r="N36" s="316"/>
      <c r="O36" s="331"/>
      <c r="P36" s="25" t="s">
        <v>18</v>
      </c>
      <c r="Q36" s="31"/>
      <c r="R36" s="31"/>
      <c r="S36" s="19"/>
      <c r="T36" s="68"/>
      <c r="U36" s="169"/>
      <c r="V36" s="170"/>
      <c r="W36" s="170"/>
      <c r="X36" s="170"/>
      <c r="Y36" s="170"/>
      <c r="Z36" s="170"/>
      <c r="AA36" s="171"/>
      <c r="AB36" s="169"/>
      <c r="AC36" s="170"/>
      <c r="AD36" s="170"/>
      <c r="AE36" s="170"/>
      <c r="AF36" s="170"/>
      <c r="AG36" s="170"/>
      <c r="AH36" s="171"/>
      <c r="AI36" s="169"/>
      <c r="AJ36" s="170"/>
      <c r="AK36" s="170"/>
      <c r="AL36" s="170"/>
      <c r="AM36" s="170"/>
      <c r="AN36" s="170"/>
      <c r="AO36" s="171"/>
      <c r="AP36" s="169"/>
      <c r="AQ36" s="170"/>
      <c r="AR36" s="170"/>
      <c r="AS36" s="170"/>
      <c r="AT36" s="170"/>
      <c r="AU36" s="170"/>
      <c r="AV36" s="171"/>
      <c r="AW36" s="169"/>
      <c r="AX36" s="170"/>
      <c r="AY36" s="174"/>
      <c r="AZ36" s="324"/>
      <c r="BA36" s="325"/>
      <c r="BB36" s="326"/>
      <c r="BC36" s="327"/>
      <c r="BD36" s="315"/>
      <c r="BE36" s="316"/>
      <c r="BF36" s="316"/>
      <c r="BG36" s="316"/>
      <c r="BH36" s="317"/>
    </row>
    <row r="37" spans="2:60" ht="20.25" customHeight="1" x14ac:dyDescent="0.4">
      <c r="B37" s="61">
        <f>B34+1</f>
        <v>5</v>
      </c>
      <c r="C37" s="264"/>
      <c r="D37" s="262"/>
      <c r="E37" s="263"/>
      <c r="F37" s="255">
        <f>C36</f>
        <v>0</v>
      </c>
      <c r="G37" s="257"/>
      <c r="H37" s="296"/>
      <c r="I37" s="283"/>
      <c r="J37" s="284"/>
      <c r="K37" s="284"/>
      <c r="L37" s="285"/>
      <c r="M37" s="332"/>
      <c r="N37" s="319"/>
      <c r="O37" s="333"/>
      <c r="P37" s="27" t="s">
        <v>86</v>
      </c>
      <c r="Q37" s="28"/>
      <c r="R37" s="28"/>
      <c r="S37" s="23"/>
      <c r="T37" s="66"/>
      <c r="U37" s="153" t="str">
        <f>IF(U36="","",VLOOKUP(U36,'【要提出】シフト記号表（勤務時間帯）'!$C$5:$W$46,21,FALSE))</f>
        <v/>
      </c>
      <c r="V37" s="154" t="str">
        <f>IF(V36="","",VLOOKUP(V36,'【要提出】シフト記号表（勤務時間帯）'!$C$5:$W$46,21,FALSE))</f>
        <v/>
      </c>
      <c r="W37" s="154" t="str">
        <f>IF(W36="","",VLOOKUP(W36,'【要提出】シフト記号表（勤務時間帯）'!$C$5:$W$46,21,FALSE))</f>
        <v/>
      </c>
      <c r="X37" s="154" t="str">
        <f>IF(X36="","",VLOOKUP(X36,'【要提出】シフト記号表（勤務時間帯）'!$C$5:$W$46,21,FALSE))</f>
        <v/>
      </c>
      <c r="Y37" s="154" t="str">
        <f>IF(Y36="","",VLOOKUP(Y36,'【要提出】シフト記号表（勤務時間帯）'!$C$5:$W$46,21,FALSE))</f>
        <v/>
      </c>
      <c r="Z37" s="154" t="str">
        <f>IF(Z36="","",VLOOKUP(Z36,'【要提出】シフト記号表（勤務時間帯）'!$C$5:$W$46,21,FALSE))</f>
        <v/>
      </c>
      <c r="AA37" s="155" t="str">
        <f>IF(AA36="","",VLOOKUP(AA36,'【要提出】シフト記号表（勤務時間帯）'!$C$5:$W$46,21,FALSE))</f>
        <v/>
      </c>
      <c r="AB37" s="153" t="str">
        <f>IF(AB36="","",VLOOKUP(AB36,'【要提出】シフト記号表（勤務時間帯）'!$C$5:$W$46,21,FALSE))</f>
        <v/>
      </c>
      <c r="AC37" s="154" t="str">
        <f>IF(AC36="","",VLOOKUP(AC36,'【要提出】シフト記号表（勤務時間帯）'!$C$5:$W$46,21,FALSE))</f>
        <v/>
      </c>
      <c r="AD37" s="154" t="str">
        <f>IF(AD36="","",VLOOKUP(AD36,'【要提出】シフト記号表（勤務時間帯）'!$C$5:$W$46,21,FALSE))</f>
        <v/>
      </c>
      <c r="AE37" s="154" t="str">
        <f>IF(AE36="","",VLOOKUP(AE36,'【要提出】シフト記号表（勤務時間帯）'!$C$5:$W$46,21,FALSE))</f>
        <v/>
      </c>
      <c r="AF37" s="154" t="str">
        <f>IF(AF36="","",VLOOKUP(AF36,'【要提出】シフト記号表（勤務時間帯）'!$C$5:$W$46,21,FALSE))</f>
        <v/>
      </c>
      <c r="AG37" s="154" t="str">
        <f>IF(AG36="","",VLOOKUP(AG36,'【要提出】シフト記号表（勤務時間帯）'!$C$5:$W$46,21,FALSE))</f>
        <v/>
      </c>
      <c r="AH37" s="155" t="str">
        <f>IF(AH36="","",VLOOKUP(AH36,'【要提出】シフト記号表（勤務時間帯）'!$C$5:$W$46,21,FALSE))</f>
        <v/>
      </c>
      <c r="AI37" s="153" t="str">
        <f>IF(AI36="","",VLOOKUP(AI36,'【要提出】シフト記号表（勤務時間帯）'!$C$5:$W$46,21,FALSE))</f>
        <v/>
      </c>
      <c r="AJ37" s="154" t="str">
        <f>IF(AJ36="","",VLOOKUP(AJ36,'【要提出】シフト記号表（勤務時間帯）'!$C$5:$W$46,21,FALSE))</f>
        <v/>
      </c>
      <c r="AK37" s="154" t="str">
        <f>IF(AK36="","",VLOOKUP(AK36,'【要提出】シフト記号表（勤務時間帯）'!$C$5:$W$46,21,FALSE))</f>
        <v/>
      </c>
      <c r="AL37" s="154" t="str">
        <f>IF(AL36="","",VLOOKUP(AL36,'【要提出】シフト記号表（勤務時間帯）'!$C$5:$W$46,21,FALSE))</f>
        <v/>
      </c>
      <c r="AM37" s="154" t="str">
        <f>IF(AM36="","",VLOOKUP(AM36,'【要提出】シフト記号表（勤務時間帯）'!$C$5:$W$46,21,FALSE))</f>
        <v/>
      </c>
      <c r="AN37" s="154" t="str">
        <f>IF(AN36="","",VLOOKUP(AN36,'【要提出】シフト記号表（勤務時間帯）'!$C$5:$W$46,21,FALSE))</f>
        <v/>
      </c>
      <c r="AO37" s="155" t="str">
        <f>IF(AO36="","",VLOOKUP(AO36,'【要提出】シフト記号表（勤務時間帯）'!$C$5:$W$46,21,FALSE))</f>
        <v/>
      </c>
      <c r="AP37" s="153" t="str">
        <f>IF(AP36="","",VLOOKUP(AP36,'【要提出】シフト記号表（勤務時間帯）'!$C$5:$W$46,21,FALSE))</f>
        <v/>
      </c>
      <c r="AQ37" s="154" t="str">
        <f>IF(AQ36="","",VLOOKUP(AQ36,'【要提出】シフト記号表（勤務時間帯）'!$C$5:$W$46,21,FALSE))</f>
        <v/>
      </c>
      <c r="AR37" s="154" t="str">
        <f>IF(AR36="","",VLOOKUP(AR36,'【要提出】シフト記号表（勤務時間帯）'!$C$5:$W$46,21,FALSE))</f>
        <v/>
      </c>
      <c r="AS37" s="154" t="str">
        <f>IF(AS36="","",VLOOKUP(AS36,'【要提出】シフト記号表（勤務時間帯）'!$C$5:$W$46,21,FALSE))</f>
        <v/>
      </c>
      <c r="AT37" s="154" t="str">
        <f>IF(AT36="","",VLOOKUP(AT36,'【要提出】シフト記号表（勤務時間帯）'!$C$5:$W$46,21,FALSE))</f>
        <v/>
      </c>
      <c r="AU37" s="154" t="str">
        <f>IF(AU36="","",VLOOKUP(AU36,'【要提出】シフト記号表（勤務時間帯）'!$C$5:$W$46,21,FALSE))</f>
        <v/>
      </c>
      <c r="AV37" s="155" t="str">
        <f>IF(AV36="","",VLOOKUP(AV36,'【要提出】シフト記号表（勤務時間帯）'!$C$5:$W$46,21,FALSE))</f>
        <v/>
      </c>
      <c r="AW37" s="153" t="str">
        <f>IF(AW36="","",VLOOKUP(AW36,'【要提出】シフト記号表（勤務時間帯）'!$C$5:$W$46,21,FALSE))</f>
        <v/>
      </c>
      <c r="AX37" s="154" t="str">
        <f>IF(AX36="","",VLOOKUP(AX36,'【要提出】シフト記号表（勤務時間帯）'!$C$5:$W$46,21,FALSE))</f>
        <v/>
      </c>
      <c r="AY37" s="156" t="str">
        <f>IF(AY36="","",VLOOKUP(AY36,'【要提出】シフト記号表（勤務時間帯）'!$C$5:$W$46,21,FALSE))</f>
        <v/>
      </c>
      <c r="AZ37" s="302">
        <f>IF($BC$3="４週",SUM(U37:AV37),IF($BC$3="歴月",SUM(U37:AY37),""))</f>
        <v>0</v>
      </c>
      <c r="BA37" s="303"/>
      <c r="BB37" s="328">
        <f>IF($BC$3="４週",AZ37/4,IF($BC$3="歴月",AZ37/($BC$8/7),""))</f>
        <v>0</v>
      </c>
      <c r="BC37" s="329"/>
      <c r="BD37" s="318"/>
      <c r="BE37" s="319"/>
      <c r="BF37" s="319"/>
      <c r="BG37" s="319"/>
      <c r="BH37" s="320"/>
    </row>
    <row r="38" spans="2:60" ht="20.25" customHeight="1" x14ac:dyDescent="0.4">
      <c r="B38" s="62"/>
      <c r="C38" s="264"/>
      <c r="D38" s="262"/>
      <c r="E38" s="263"/>
      <c r="F38" s="253"/>
      <c r="G38" s="253">
        <f>C36</f>
        <v>0</v>
      </c>
      <c r="H38" s="297"/>
      <c r="I38" s="283"/>
      <c r="J38" s="284"/>
      <c r="K38" s="284"/>
      <c r="L38" s="285"/>
      <c r="M38" s="334"/>
      <c r="N38" s="322"/>
      <c r="O38" s="335"/>
      <c r="P38" s="29" t="s">
        <v>87</v>
      </c>
      <c r="Q38" s="30"/>
      <c r="R38" s="30"/>
      <c r="S38" s="22"/>
      <c r="T38" s="70"/>
      <c r="U38" s="245" t="str">
        <f>IF(U36="","",VLOOKUP(U36,'【要提出】シフト記号表（勤務時間帯）'!$C$5:$Y$46,23,FALSE))</f>
        <v/>
      </c>
      <c r="V38" s="157" t="str">
        <f>IF(V36="","",VLOOKUP(V36,'【要提出】シフト記号表（勤務時間帯）'!$C$5:$Y$46,23,FALSE))</f>
        <v/>
      </c>
      <c r="W38" s="157" t="str">
        <f>IF(W36="","",VLOOKUP(W36,'【要提出】シフト記号表（勤務時間帯）'!$C$5:$Y$46,23,FALSE))</f>
        <v/>
      </c>
      <c r="X38" s="157" t="str">
        <f>IF(X36="","",VLOOKUP(X36,'【要提出】シフト記号表（勤務時間帯）'!$C$5:$Y$46,23,FALSE))</f>
        <v/>
      </c>
      <c r="Y38" s="157" t="str">
        <f>IF(Y36="","",VLOOKUP(Y36,'【要提出】シフト記号表（勤務時間帯）'!$C$5:$Y$46,23,FALSE))</f>
        <v/>
      </c>
      <c r="Z38" s="157" t="str">
        <f>IF(Z36="","",VLOOKUP(Z36,'【要提出】シフト記号表（勤務時間帯）'!$C$5:$Y$46,23,FALSE))</f>
        <v/>
      </c>
      <c r="AA38" s="246" t="str">
        <f>IF(AA36="","",VLOOKUP(AA36,'【要提出】シフト記号表（勤務時間帯）'!$C$5:$Y$46,23,FALSE))</f>
        <v/>
      </c>
      <c r="AB38" s="245" t="str">
        <f>IF(AB36="","",VLOOKUP(AB36,'【要提出】シフト記号表（勤務時間帯）'!$C$5:$Y$46,23,FALSE))</f>
        <v/>
      </c>
      <c r="AC38" s="157" t="str">
        <f>IF(AC36="","",VLOOKUP(AC36,'【要提出】シフト記号表（勤務時間帯）'!$C$5:$Y$46,23,FALSE))</f>
        <v/>
      </c>
      <c r="AD38" s="157" t="str">
        <f>IF(AD36="","",VLOOKUP(AD36,'【要提出】シフト記号表（勤務時間帯）'!$C$5:$Y$46,23,FALSE))</f>
        <v/>
      </c>
      <c r="AE38" s="157" t="str">
        <f>IF(AE36="","",VLOOKUP(AE36,'【要提出】シフト記号表（勤務時間帯）'!$C$5:$Y$46,23,FALSE))</f>
        <v/>
      </c>
      <c r="AF38" s="157" t="str">
        <f>IF(AF36="","",VLOOKUP(AF36,'【要提出】シフト記号表（勤務時間帯）'!$C$5:$Y$46,23,FALSE))</f>
        <v/>
      </c>
      <c r="AG38" s="157" t="str">
        <f>IF(AG36="","",VLOOKUP(AG36,'【要提出】シフト記号表（勤務時間帯）'!$C$5:$Y$46,23,FALSE))</f>
        <v/>
      </c>
      <c r="AH38" s="246" t="str">
        <f>IF(AH36="","",VLOOKUP(AH36,'【要提出】シフト記号表（勤務時間帯）'!$C$5:$Y$46,23,FALSE))</f>
        <v/>
      </c>
      <c r="AI38" s="245" t="str">
        <f>IF(AI36="","",VLOOKUP(AI36,'【要提出】シフト記号表（勤務時間帯）'!$C$5:$Y$46,23,FALSE))</f>
        <v/>
      </c>
      <c r="AJ38" s="157" t="str">
        <f>IF(AJ36="","",VLOOKUP(AJ36,'【要提出】シフト記号表（勤務時間帯）'!$C$5:$Y$46,23,FALSE))</f>
        <v/>
      </c>
      <c r="AK38" s="157" t="str">
        <f>IF(AK36="","",VLOOKUP(AK36,'【要提出】シフト記号表（勤務時間帯）'!$C$5:$Y$46,23,FALSE))</f>
        <v/>
      </c>
      <c r="AL38" s="157" t="str">
        <f>IF(AL36="","",VLOOKUP(AL36,'【要提出】シフト記号表（勤務時間帯）'!$C$5:$Y$46,23,FALSE))</f>
        <v/>
      </c>
      <c r="AM38" s="157" t="str">
        <f>IF(AM36="","",VLOOKUP(AM36,'【要提出】シフト記号表（勤務時間帯）'!$C$5:$Y$46,23,FALSE))</f>
        <v/>
      </c>
      <c r="AN38" s="157" t="str">
        <f>IF(AN36="","",VLOOKUP(AN36,'【要提出】シフト記号表（勤務時間帯）'!$C$5:$Y$46,23,FALSE))</f>
        <v/>
      </c>
      <c r="AO38" s="246" t="str">
        <f>IF(AO36="","",VLOOKUP(AO36,'【要提出】シフト記号表（勤務時間帯）'!$C$5:$Y$46,23,FALSE))</f>
        <v/>
      </c>
      <c r="AP38" s="245" t="str">
        <f>IF(AP36="","",VLOOKUP(AP36,'【要提出】シフト記号表（勤務時間帯）'!$C$5:$Y$46,23,FALSE))</f>
        <v/>
      </c>
      <c r="AQ38" s="157" t="str">
        <f>IF(AQ36="","",VLOOKUP(AQ36,'【要提出】シフト記号表（勤務時間帯）'!$C$5:$Y$46,23,FALSE))</f>
        <v/>
      </c>
      <c r="AR38" s="157" t="str">
        <f>IF(AR36="","",VLOOKUP(AR36,'【要提出】シフト記号表（勤務時間帯）'!$C$5:$Y$46,23,FALSE))</f>
        <v/>
      </c>
      <c r="AS38" s="157" t="str">
        <f>IF(AS36="","",VLOOKUP(AS36,'【要提出】シフト記号表（勤務時間帯）'!$C$5:$Y$46,23,FALSE))</f>
        <v/>
      </c>
      <c r="AT38" s="157" t="str">
        <f>IF(AT36="","",VLOOKUP(AT36,'【要提出】シフト記号表（勤務時間帯）'!$C$5:$Y$46,23,FALSE))</f>
        <v/>
      </c>
      <c r="AU38" s="157" t="str">
        <f>IF(AU36="","",VLOOKUP(AU36,'【要提出】シフト記号表（勤務時間帯）'!$C$5:$Y$46,23,FALSE))</f>
        <v/>
      </c>
      <c r="AV38" s="246" t="str">
        <f>IF(AV36="","",VLOOKUP(AV36,'【要提出】シフト記号表（勤務時間帯）'!$C$5:$Y$46,23,FALSE))</f>
        <v/>
      </c>
      <c r="AW38" s="245" t="str">
        <f>IF(AW36="","",VLOOKUP(AW36,'【要提出】シフト記号表（勤務時間帯）'!$C$5:$Y$46,23,FALSE))</f>
        <v/>
      </c>
      <c r="AX38" s="157" t="str">
        <f>IF(AX36="","",VLOOKUP(AX36,'【要提出】シフト記号表（勤務時間帯）'!$C$5:$Y$46,23,FALSE))</f>
        <v/>
      </c>
      <c r="AY38" s="246" t="str">
        <f>IF(AY36="","",VLOOKUP(AY36,'【要提出】シフト記号表（勤務時間帯）'!$C$5:$Y$46,23,FALSE))</f>
        <v/>
      </c>
      <c r="AZ38" s="298" t="str">
        <f>IF($BC$3="計画",SUM(U38:AV38),IF($BC$3="実績",SUM(U38:AY38),""))</f>
        <v/>
      </c>
      <c r="BA38" s="299"/>
      <c r="BB38" s="300" t="str">
        <f>IF($BC$3="計画",AZ38/4,IF($BC$3="実績",(AZ38/($BC$10/7)),""))</f>
        <v/>
      </c>
      <c r="BC38" s="301"/>
      <c r="BD38" s="321"/>
      <c r="BE38" s="322"/>
      <c r="BF38" s="322"/>
      <c r="BG38" s="322"/>
      <c r="BH38" s="323"/>
    </row>
    <row r="39" spans="2:60" ht="20.25" customHeight="1" x14ac:dyDescent="0.4">
      <c r="B39" s="63"/>
      <c r="C39" s="261"/>
      <c r="D39" s="262"/>
      <c r="E39" s="263"/>
      <c r="F39" s="167"/>
      <c r="G39" s="259"/>
      <c r="H39" s="295"/>
      <c r="I39" s="280"/>
      <c r="J39" s="281"/>
      <c r="K39" s="281"/>
      <c r="L39" s="282"/>
      <c r="M39" s="330"/>
      <c r="N39" s="316"/>
      <c r="O39" s="331"/>
      <c r="P39" s="25" t="s">
        <v>18</v>
      </c>
      <c r="Q39" s="32"/>
      <c r="R39" s="32"/>
      <c r="S39" s="20"/>
      <c r="T39" s="71"/>
      <c r="U39" s="169"/>
      <c r="V39" s="170"/>
      <c r="W39" s="170"/>
      <c r="X39" s="170"/>
      <c r="Y39" s="170"/>
      <c r="Z39" s="170"/>
      <c r="AA39" s="171"/>
      <c r="AB39" s="169"/>
      <c r="AC39" s="170"/>
      <c r="AD39" s="170"/>
      <c r="AE39" s="170"/>
      <c r="AF39" s="170"/>
      <c r="AG39" s="170"/>
      <c r="AH39" s="171"/>
      <c r="AI39" s="169"/>
      <c r="AJ39" s="170"/>
      <c r="AK39" s="170"/>
      <c r="AL39" s="170"/>
      <c r="AM39" s="170"/>
      <c r="AN39" s="170"/>
      <c r="AO39" s="171"/>
      <c r="AP39" s="169"/>
      <c r="AQ39" s="170"/>
      <c r="AR39" s="170"/>
      <c r="AS39" s="170"/>
      <c r="AT39" s="170"/>
      <c r="AU39" s="170"/>
      <c r="AV39" s="171"/>
      <c r="AW39" s="169"/>
      <c r="AX39" s="170"/>
      <c r="AY39" s="174"/>
      <c r="AZ39" s="324"/>
      <c r="BA39" s="325"/>
      <c r="BB39" s="326"/>
      <c r="BC39" s="327"/>
      <c r="BD39" s="315"/>
      <c r="BE39" s="316"/>
      <c r="BF39" s="316"/>
      <c r="BG39" s="316"/>
      <c r="BH39" s="317"/>
    </row>
    <row r="40" spans="2:60" ht="20.25" customHeight="1" x14ac:dyDescent="0.4">
      <c r="B40" s="61">
        <f>B37+1</f>
        <v>6</v>
      </c>
      <c r="C40" s="264"/>
      <c r="D40" s="262"/>
      <c r="E40" s="263"/>
      <c r="F40" s="255">
        <f>C39</f>
        <v>0</v>
      </c>
      <c r="G40" s="257"/>
      <c r="H40" s="296"/>
      <c r="I40" s="283"/>
      <c r="J40" s="284"/>
      <c r="K40" s="284"/>
      <c r="L40" s="285"/>
      <c r="M40" s="332"/>
      <c r="N40" s="319"/>
      <c r="O40" s="333"/>
      <c r="P40" s="27" t="s">
        <v>86</v>
      </c>
      <c r="Q40" s="28"/>
      <c r="R40" s="28"/>
      <c r="S40" s="23"/>
      <c r="T40" s="66"/>
      <c r="U40" s="153" t="str">
        <f>IF(U39="","",VLOOKUP(U39,'【要提出】シフト記号表（勤務時間帯）'!$C$5:$W$46,21,FALSE))</f>
        <v/>
      </c>
      <c r="V40" s="154" t="str">
        <f>IF(V39="","",VLOOKUP(V39,'【要提出】シフト記号表（勤務時間帯）'!$C$5:$W$46,21,FALSE))</f>
        <v/>
      </c>
      <c r="W40" s="154" t="str">
        <f>IF(W39="","",VLOOKUP(W39,'【要提出】シフト記号表（勤務時間帯）'!$C$5:$W$46,21,FALSE))</f>
        <v/>
      </c>
      <c r="X40" s="154" t="str">
        <f>IF(X39="","",VLOOKUP(X39,'【要提出】シフト記号表（勤務時間帯）'!$C$5:$W$46,21,FALSE))</f>
        <v/>
      </c>
      <c r="Y40" s="154" t="str">
        <f>IF(Y39="","",VLOOKUP(Y39,'【要提出】シフト記号表（勤務時間帯）'!$C$5:$W$46,21,FALSE))</f>
        <v/>
      </c>
      <c r="Z40" s="154" t="str">
        <f>IF(Z39="","",VLOOKUP(Z39,'【要提出】シフト記号表（勤務時間帯）'!$C$5:$W$46,21,FALSE))</f>
        <v/>
      </c>
      <c r="AA40" s="155" t="str">
        <f>IF(AA39="","",VLOOKUP(AA39,'【要提出】シフト記号表（勤務時間帯）'!$C$5:$W$46,21,FALSE))</f>
        <v/>
      </c>
      <c r="AB40" s="153" t="str">
        <f>IF(AB39="","",VLOOKUP(AB39,'【要提出】シフト記号表（勤務時間帯）'!$C$5:$W$46,21,FALSE))</f>
        <v/>
      </c>
      <c r="AC40" s="154" t="str">
        <f>IF(AC39="","",VLOOKUP(AC39,'【要提出】シフト記号表（勤務時間帯）'!$C$5:$W$46,21,FALSE))</f>
        <v/>
      </c>
      <c r="AD40" s="154" t="str">
        <f>IF(AD39="","",VLOOKUP(AD39,'【要提出】シフト記号表（勤務時間帯）'!$C$5:$W$46,21,FALSE))</f>
        <v/>
      </c>
      <c r="AE40" s="154" t="str">
        <f>IF(AE39="","",VLOOKUP(AE39,'【要提出】シフト記号表（勤務時間帯）'!$C$5:$W$46,21,FALSE))</f>
        <v/>
      </c>
      <c r="AF40" s="154" t="str">
        <f>IF(AF39="","",VLOOKUP(AF39,'【要提出】シフト記号表（勤務時間帯）'!$C$5:$W$46,21,FALSE))</f>
        <v/>
      </c>
      <c r="AG40" s="154" t="str">
        <f>IF(AG39="","",VLOOKUP(AG39,'【要提出】シフト記号表（勤務時間帯）'!$C$5:$W$46,21,FALSE))</f>
        <v/>
      </c>
      <c r="AH40" s="155" t="str">
        <f>IF(AH39="","",VLOOKUP(AH39,'【要提出】シフト記号表（勤務時間帯）'!$C$5:$W$46,21,FALSE))</f>
        <v/>
      </c>
      <c r="AI40" s="153" t="str">
        <f>IF(AI39="","",VLOOKUP(AI39,'【要提出】シフト記号表（勤務時間帯）'!$C$5:$W$46,21,FALSE))</f>
        <v/>
      </c>
      <c r="AJ40" s="154" t="str">
        <f>IF(AJ39="","",VLOOKUP(AJ39,'【要提出】シフト記号表（勤務時間帯）'!$C$5:$W$46,21,FALSE))</f>
        <v/>
      </c>
      <c r="AK40" s="154" t="str">
        <f>IF(AK39="","",VLOOKUP(AK39,'【要提出】シフト記号表（勤務時間帯）'!$C$5:$W$46,21,FALSE))</f>
        <v/>
      </c>
      <c r="AL40" s="154" t="str">
        <f>IF(AL39="","",VLOOKUP(AL39,'【要提出】シフト記号表（勤務時間帯）'!$C$5:$W$46,21,FALSE))</f>
        <v/>
      </c>
      <c r="AM40" s="154" t="str">
        <f>IF(AM39="","",VLOOKUP(AM39,'【要提出】シフト記号表（勤務時間帯）'!$C$5:$W$46,21,FALSE))</f>
        <v/>
      </c>
      <c r="AN40" s="154" t="str">
        <f>IF(AN39="","",VLOOKUP(AN39,'【要提出】シフト記号表（勤務時間帯）'!$C$5:$W$46,21,FALSE))</f>
        <v/>
      </c>
      <c r="AO40" s="155" t="str">
        <f>IF(AO39="","",VLOOKUP(AO39,'【要提出】シフト記号表（勤務時間帯）'!$C$5:$W$46,21,FALSE))</f>
        <v/>
      </c>
      <c r="AP40" s="153" t="str">
        <f>IF(AP39="","",VLOOKUP(AP39,'【要提出】シフト記号表（勤務時間帯）'!$C$5:$W$46,21,FALSE))</f>
        <v/>
      </c>
      <c r="AQ40" s="154" t="str">
        <f>IF(AQ39="","",VLOOKUP(AQ39,'【要提出】シフト記号表（勤務時間帯）'!$C$5:$W$46,21,FALSE))</f>
        <v/>
      </c>
      <c r="AR40" s="154" t="str">
        <f>IF(AR39="","",VLOOKUP(AR39,'【要提出】シフト記号表（勤務時間帯）'!$C$5:$W$46,21,FALSE))</f>
        <v/>
      </c>
      <c r="AS40" s="154" t="str">
        <f>IF(AS39="","",VLOOKUP(AS39,'【要提出】シフト記号表（勤務時間帯）'!$C$5:$W$46,21,FALSE))</f>
        <v/>
      </c>
      <c r="AT40" s="154" t="str">
        <f>IF(AT39="","",VLOOKUP(AT39,'【要提出】シフト記号表（勤務時間帯）'!$C$5:$W$46,21,FALSE))</f>
        <v/>
      </c>
      <c r="AU40" s="154" t="str">
        <f>IF(AU39="","",VLOOKUP(AU39,'【要提出】シフト記号表（勤務時間帯）'!$C$5:$W$46,21,FALSE))</f>
        <v/>
      </c>
      <c r="AV40" s="155" t="str">
        <f>IF(AV39="","",VLOOKUP(AV39,'【要提出】シフト記号表（勤務時間帯）'!$C$5:$W$46,21,FALSE))</f>
        <v/>
      </c>
      <c r="AW40" s="153" t="str">
        <f>IF(AW39="","",VLOOKUP(AW39,'【要提出】シフト記号表（勤務時間帯）'!$C$5:$W$46,21,FALSE))</f>
        <v/>
      </c>
      <c r="AX40" s="154" t="str">
        <f>IF(AX39="","",VLOOKUP(AX39,'【要提出】シフト記号表（勤務時間帯）'!$C$5:$W$46,21,FALSE))</f>
        <v/>
      </c>
      <c r="AY40" s="156" t="str">
        <f>IF(AY39="","",VLOOKUP(AY39,'【要提出】シフト記号表（勤務時間帯）'!$C$5:$W$46,21,FALSE))</f>
        <v/>
      </c>
      <c r="AZ40" s="302">
        <f>IF($BC$3="４週",SUM(U40:AV40),IF($BC$3="歴月",SUM(U40:AY40),""))</f>
        <v>0</v>
      </c>
      <c r="BA40" s="303"/>
      <c r="BB40" s="328">
        <f>IF($BC$3="４週",AZ40/4,IF($BC$3="歴月",AZ40/($BC$8/7),""))</f>
        <v>0</v>
      </c>
      <c r="BC40" s="329"/>
      <c r="BD40" s="318"/>
      <c r="BE40" s="319"/>
      <c r="BF40" s="319"/>
      <c r="BG40" s="319"/>
      <c r="BH40" s="320"/>
    </row>
    <row r="41" spans="2:60" ht="20.25" customHeight="1" x14ac:dyDescent="0.4">
      <c r="B41" s="62"/>
      <c r="C41" s="264"/>
      <c r="D41" s="262"/>
      <c r="E41" s="263"/>
      <c r="F41" s="253"/>
      <c r="G41" s="253">
        <f>C39</f>
        <v>0</v>
      </c>
      <c r="H41" s="297"/>
      <c r="I41" s="283"/>
      <c r="J41" s="284"/>
      <c r="K41" s="284"/>
      <c r="L41" s="285"/>
      <c r="M41" s="334"/>
      <c r="N41" s="322"/>
      <c r="O41" s="335"/>
      <c r="P41" s="29" t="s">
        <v>87</v>
      </c>
      <c r="Q41" s="33"/>
      <c r="R41" s="33"/>
      <c r="S41" s="21"/>
      <c r="T41" s="67"/>
      <c r="U41" s="245" t="str">
        <f>IF(U39="","",VLOOKUP(U39,'【要提出】シフト記号表（勤務時間帯）'!$C$5:$Y$46,23,FALSE))</f>
        <v/>
      </c>
      <c r="V41" s="157" t="str">
        <f>IF(V39="","",VLOOKUP(V39,'【要提出】シフト記号表（勤務時間帯）'!$C$5:$Y$46,23,FALSE))</f>
        <v/>
      </c>
      <c r="W41" s="157" t="str">
        <f>IF(W39="","",VLOOKUP(W39,'【要提出】シフト記号表（勤務時間帯）'!$C$5:$Y$46,23,FALSE))</f>
        <v/>
      </c>
      <c r="X41" s="157" t="str">
        <f>IF(X39="","",VLOOKUP(X39,'【要提出】シフト記号表（勤務時間帯）'!$C$5:$Y$46,23,FALSE))</f>
        <v/>
      </c>
      <c r="Y41" s="157" t="str">
        <f>IF(Y39="","",VLOOKUP(Y39,'【要提出】シフト記号表（勤務時間帯）'!$C$5:$Y$46,23,FALSE))</f>
        <v/>
      </c>
      <c r="Z41" s="157" t="str">
        <f>IF(Z39="","",VLOOKUP(Z39,'【要提出】シフト記号表（勤務時間帯）'!$C$5:$Y$46,23,FALSE))</f>
        <v/>
      </c>
      <c r="AA41" s="246" t="str">
        <f>IF(AA39="","",VLOOKUP(AA39,'【要提出】シフト記号表（勤務時間帯）'!$C$5:$Y$46,23,FALSE))</f>
        <v/>
      </c>
      <c r="AB41" s="245" t="str">
        <f>IF(AB39="","",VLOOKUP(AB39,'【要提出】シフト記号表（勤務時間帯）'!$C$5:$Y$46,23,FALSE))</f>
        <v/>
      </c>
      <c r="AC41" s="157" t="str">
        <f>IF(AC39="","",VLOOKUP(AC39,'【要提出】シフト記号表（勤務時間帯）'!$C$5:$Y$46,23,FALSE))</f>
        <v/>
      </c>
      <c r="AD41" s="157" t="str">
        <f>IF(AD39="","",VLOOKUP(AD39,'【要提出】シフト記号表（勤務時間帯）'!$C$5:$Y$46,23,FALSE))</f>
        <v/>
      </c>
      <c r="AE41" s="157" t="str">
        <f>IF(AE39="","",VLOOKUP(AE39,'【要提出】シフト記号表（勤務時間帯）'!$C$5:$Y$46,23,FALSE))</f>
        <v/>
      </c>
      <c r="AF41" s="157" t="str">
        <f>IF(AF39="","",VLOOKUP(AF39,'【要提出】シフト記号表（勤務時間帯）'!$C$5:$Y$46,23,FALSE))</f>
        <v/>
      </c>
      <c r="AG41" s="157" t="str">
        <f>IF(AG39="","",VLOOKUP(AG39,'【要提出】シフト記号表（勤務時間帯）'!$C$5:$Y$46,23,FALSE))</f>
        <v/>
      </c>
      <c r="AH41" s="246" t="str">
        <f>IF(AH39="","",VLOOKUP(AH39,'【要提出】シフト記号表（勤務時間帯）'!$C$5:$Y$46,23,FALSE))</f>
        <v/>
      </c>
      <c r="AI41" s="245" t="str">
        <f>IF(AI39="","",VLOOKUP(AI39,'【要提出】シフト記号表（勤務時間帯）'!$C$5:$Y$46,23,FALSE))</f>
        <v/>
      </c>
      <c r="AJ41" s="157" t="str">
        <f>IF(AJ39="","",VLOOKUP(AJ39,'【要提出】シフト記号表（勤務時間帯）'!$C$5:$Y$46,23,FALSE))</f>
        <v/>
      </c>
      <c r="AK41" s="157" t="str">
        <f>IF(AK39="","",VLOOKUP(AK39,'【要提出】シフト記号表（勤務時間帯）'!$C$5:$Y$46,23,FALSE))</f>
        <v/>
      </c>
      <c r="AL41" s="157" t="str">
        <f>IF(AL39="","",VLOOKUP(AL39,'【要提出】シフト記号表（勤務時間帯）'!$C$5:$Y$46,23,FALSE))</f>
        <v/>
      </c>
      <c r="AM41" s="157" t="str">
        <f>IF(AM39="","",VLOOKUP(AM39,'【要提出】シフト記号表（勤務時間帯）'!$C$5:$Y$46,23,FALSE))</f>
        <v/>
      </c>
      <c r="AN41" s="157" t="str">
        <f>IF(AN39="","",VLOOKUP(AN39,'【要提出】シフト記号表（勤務時間帯）'!$C$5:$Y$46,23,FALSE))</f>
        <v/>
      </c>
      <c r="AO41" s="246" t="str">
        <f>IF(AO39="","",VLOOKUP(AO39,'【要提出】シフト記号表（勤務時間帯）'!$C$5:$Y$46,23,FALSE))</f>
        <v/>
      </c>
      <c r="AP41" s="245" t="str">
        <f>IF(AP39="","",VLOOKUP(AP39,'【要提出】シフト記号表（勤務時間帯）'!$C$5:$Y$46,23,FALSE))</f>
        <v/>
      </c>
      <c r="AQ41" s="157" t="str">
        <f>IF(AQ39="","",VLOOKUP(AQ39,'【要提出】シフト記号表（勤務時間帯）'!$C$5:$Y$46,23,FALSE))</f>
        <v/>
      </c>
      <c r="AR41" s="157" t="str">
        <f>IF(AR39="","",VLOOKUP(AR39,'【要提出】シフト記号表（勤務時間帯）'!$C$5:$Y$46,23,FALSE))</f>
        <v/>
      </c>
      <c r="AS41" s="157" t="str">
        <f>IF(AS39="","",VLOOKUP(AS39,'【要提出】シフト記号表（勤務時間帯）'!$C$5:$Y$46,23,FALSE))</f>
        <v/>
      </c>
      <c r="AT41" s="157" t="str">
        <f>IF(AT39="","",VLOOKUP(AT39,'【要提出】シフト記号表（勤務時間帯）'!$C$5:$Y$46,23,FALSE))</f>
        <v/>
      </c>
      <c r="AU41" s="157" t="str">
        <f>IF(AU39="","",VLOOKUP(AU39,'【要提出】シフト記号表（勤務時間帯）'!$C$5:$Y$46,23,FALSE))</f>
        <v/>
      </c>
      <c r="AV41" s="246" t="str">
        <f>IF(AV39="","",VLOOKUP(AV39,'【要提出】シフト記号表（勤務時間帯）'!$C$5:$Y$46,23,FALSE))</f>
        <v/>
      </c>
      <c r="AW41" s="245" t="str">
        <f>IF(AW39="","",VLOOKUP(AW39,'【要提出】シフト記号表（勤務時間帯）'!$C$5:$Y$46,23,FALSE))</f>
        <v/>
      </c>
      <c r="AX41" s="157" t="str">
        <f>IF(AX39="","",VLOOKUP(AX39,'【要提出】シフト記号表（勤務時間帯）'!$C$5:$Y$46,23,FALSE))</f>
        <v/>
      </c>
      <c r="AY41" s="246" t="str">
        <f>IF(AY39="","",VLOOKUP(AY39,'【要提出】シフト記号表（勤務時間帯）'!$C$5:$Y$46,23,FALSE))</f>
        <v/>
      </c>
      <c r="AZ41" s="298" t="str">
        <f>IF($BC$3="計画",SUM(U41:AV41),IF($BC$3="実績",SUM(U41:AY41),""))</f>
        <v/>
      </c>
      <c r="BA41" s="299"/>
      <c r="BB41" s="300" t="str">
        <f>IF($BC$3="計画",AZ41/4,IF($BC$3="実績",(AZ41/($BC$10/7)),""))</f>
        <v/>
      </c>
      <c r="BC41" s="301"/>
      <c r="BD41" s="321"/>
      <c r="BE41" s="322"/>
      <c r="BF41" s="322"/>
      <c r="BG41" s="322"/>
      <c r="BH41" s="323"/>
    </row>
    <row r="42" spans="2:60" ht="20.25" customHeight="1" x14ac:dyDescent="0.4">
      <c r="B42" s="63"/>
      <c r="C42" s="261"/>
      <c r="D42" s="262"/>
      <c r="E42" s="263"/>
      <c r="F42" s="167"/>
      <c r="G42" s="259"/>
      <c r="H42" s="295"/>
      <c r="I42" s="280"/>
      <c r="J42" s="281"/>
      <c r="K42" s="281"/>
      <c r="L42" s="282"/>
      <c r="M42" s="330"/>
      <c r="N42" s="316"/>
      <c r="O42" s="331"/>
      <c r="P42" s="25" t="s">
        <v>18</v>
      </c>
      <c r="Q42" s="31"/>
      <c r="R42" s="31"/>
      <c r="S42" s="19"/>
      <c r="T42" s="68"/>
      <c r="U42" s="169"/>
      <c r="V42" s="170"/>
      <c r="W42" s="170"/>
      <c r="X42" s="170"/>
      <c r="Y42" s="170"/>
      <c r="Z42" s="170"/>
      <c r="AA42" s="171"/>
      <c r="AB42" s="169"/>
      <c r="AC42" s="170"/>
      <c r="AD42" s="170"/>
      <c r="AE42" s="170"/>
      <c r="AF42" s="170"/>
      <c r="AG42" s="170"/>
      <c r="AH42" s="171"/>
      <c r="AI42" s="169"/>
      <c r="AJ42" s="170"/>
      <c r="AK42" s="170"/>
      <c r="AL42" s="170"/>
      <c r="AM42" s="170"/>
      <c r="AN42" s="170"/>
      <c r="AO42" s="171"/>
      <c r="AP42" s="169"/>
      <c r="AQ42" s="170"/>
      <c r="AR42" s="170"/>
      <c r="AS42" s="170"/>
      <c r="AT42" s="170"/>
      <c r="AU42" s="170"/>
      <c r="AV42" s="171"/>
      <c r="AW42" s="169"/>
      <c r="AX42" s="170"/>
      <c r="AY42" s="174"/>
      <c r="AZ42" s="324"/>
      <c r="BA42" s="325"/>
      <c r="BB42" s="326"/>
      <c r="BC42" s="327"/>
      <c r="BD42" s="315"/>
      <c r="BE42" s="316"/>
      <c r="BF42" s="316"/>
      <c r="BG42" s="316"/>
      <c r="BH42" s="317"/>
    </row>
    <row r="43" spans="2:60" ht="20.25" customHeight="1" x14ac:dyDescent="0.4">
      <c r="B43" s="61">
        <f>B40+1</f>
        <v>7</v>
      </c>
      <c r="C43" s="264"/>
      <c r="D43" s="262"/>
      <c r="E43" s="263"/>
      <c r="F43" s="255">
        <f>C42</f>
        <v>0</v>
      </c>
      <c r="G43" s="257"/>
      <c r="H43" s="296"/>
      <c r="I43" s="283"/>
      <c r="J43" s="284"/>
      <c r="K43" s="284"/>
      <c r="L43" s="285"/>
      <c r="M43" s="332"/>
      <c r="N43" s="319"/>
      <c r="O43" s="333"/>
      <c r="P43" s="27" t="s">
        <v>86</v>
      </c>
      <c r="Q43" s="28"/>
      <c r="R43" s="28"/>
      <c r="S43" s="23"/>
      <c r="T43" s="66"/>
      <c r="U43" s="153" t="str">
        <f>IF(U42="","",VLOOKUP(U42,'【要提出】シフト記号表（勤務時間帯）'!$C$5:$W$46,21,FALSE))</f>
        <v/>
      </c>
      <c r="V43" s="154" t="str">
        <f>IF(V42="","",VLOOKUP(V42,'【要提出】シフト記号表（勤務時間帯）'!$C$5:$W$46,21,FALSE))</f>
        <v/>
      </c>
      <c r="W43" s="154" t="str">
        <f>IF(W42="","",VLOOKUP(W42,'【要提出】シフト記号表（勤務時間帯）'!$C$5:$W$46,21,FALSE))</f>
        <v/>
      </c>
      <c r="X43" s="154" t="str">
        <f>IF(X42="","",VLOOKUP(X42,'【要提出】シフト記号表（勤務時間帯）'!$C$5:$W$46,21,FALSE))</f>
        <v/>
      </c>
      <c r="Y43" s="154" t="str">
        <f>IF(Y42="","",VLOOKUP(Y42,'【要提出】シフト記号表（勤務時間帯）'!$C$5:$W$46,21,FALSE))</f>
        <v/>
      </c>
      <c r="Z43" s="154" t="str">
        <f>IF(Z42="","",VLOOKUP(Z42,'【要提出】シフト記号表（勤務時間帯）'!$C$5:$W$46,21,FALSE))</f>
        <v/>
      </c>
      <c r="AA43" s="155" t="str">
        <f>IF(AA42="","",VLOOKUP(AA42,'【要提出】シフト記号表（勤務時間帯）'!$C$5:$W$46,21,FALSE))</f>
        <v/>
      </c>
      <c r="AB43" s="153" t="str">
        <f>IF(AB42="","",VLOOKUP(AB42,'【要提出】シフト記号表（勤務時間帯）'!$C$5:$W$46,21,FALSE))</f>
        <v/>
      </c>
      <c r="AC43" s="154" t="str">
        <f>IF(AC42="","",VLOOKUP(AC42,'【要提出】シフト記号表（勤務時間帯）'!$C$5:$W$46,21,FALSE))</f>
        <v/>
      </c>
      <c r="AD43" s="154" t="str">
        <f>IF(AD42="","",VLOOKUP(AD42,'【要提出】シフト記号表（勤務時間帯）'!$C$5:$W$46,21,FALSE))</f>
        <v/>
      </c>
      <c r="AE43" s="154" t="str">
        <f>IF(AE42="","",VLOOKUP(AE42,'【要提出】シフト記号表（勤務時間帯）'!$C$5:$W$46,21,FALSE))</f>
        <v/>
      </c>
      <c r="AF43" s="154" t="str">
        <f>IF(AF42="","",VLOOKUP(AF42,'【要提出】シフト記号表（勤務時間帯）'!$C$5:$W$46,21,FALSE))</f>
        <v/>
      </c>
      <c r="AG43" s="154" t="str">
        <f>IF(AG42="","",VLOOKUP(AG42,'【要提出】シフト記号表（勤務時間帯）'!$C$5:$W$46,21,FALSE))</f>
        <v/>
      </c>
      <c r="AH43" s="155" t="str">
        <f>IF(AH42="","",VLOOKUP(AH42,'【要提出】シフト記号表（勤務時間帯）'!$C$5:$W$46,21,FALSE))</f>
        <v/>
      </c>
      <c r="AI43" s="153" t="str">
        <f>IF(AI42="","",VLOOKUP(AI42,'【要提出】シフト記号表（勤務時間帯）'!$C$5:$W$46,21,FALSE))</f>
        <v/>
      </c>
      <c r="AJ43" s="154" t="str">
        <f>IF(AJ42="","",VLOOKUP(AJ42,'【要提出】シフト記号表（勤務時間帯）'!$C$5:$W$46,21,FALSE))</f>
        <v/>
      </c>
      <c r="AK43" s="154" t="str">
        <f>IF(AK42="","",VLOOKUP(AK42,'【要提出】シフト記号表（勤務時間帯）'!$C$5:$W$46,21,FALSE))</f>
        <v/>
      </c>
      <c r="AL43" s="154" t="str">
        <f>IF(AL42="","",VLOOKUP(AL42,'【要提出】シフト記号表（勤務時間帯）'!$C$5:$W$46,21,FALSE))</f>
        <v/>
      </c>
      <c r="AM43" s="154" t="str">
        <f>IF(AM42="","",VLOOKUP(AM42,'【要提出】シフト記号表（勤務時間帯）'!$C$5:$W$46,21,FALSE))</f>
        <v/>
      </c>
      <c r="AN43" s="154" t="str">
        <f>IF(AN42="","",VLOOKUP(AN42,'【要提出】シフト記号表（勤務時間帯）'!$C$5:$W$46,21,FALSE))</f>
        <v/>
      </c>
      <c r="AO43" s="155" t="str">
        <f>IF(AO42="","",VLOOKUP(AO42,'【要提出】シフト記号表（勤務時間帯）'!$C$5:$W$46,21,FALSE))</f>
        <v/>
      </c>
      <c r="AP43" s="153" t="str">
        <f>IF(AP42="","",VLOOKUP(AP42,'【要提出】シフト記号表（勤務時間帯）'!$C$5:$W$46,21,FALSE))</f>
        <v/>
      </c>
      <c r="AQ43" s="154" t="str">
        <f>IF(AQ42="","",VLOOKUP(AQ42,'【要提出】シフト記号表（勤務時間帯）'!$C$5:$W$46,21,FALSE))</f>
        <v/>
      </c>
      <c r="AR43" s="154" t="str">
        <f>IF(AR42="","",VLOOKUP(AR42,'【要提出】シフト記号表（勤務時間帯）'!$C$5:$W$46,21,FALSE))</f>
        <v/>
      </c>
      <c r="AS43" s="154" t="str">
        <f>IF(AS42="","",VLOOKUP(AS42,'【要提出】シフト記号表（勤務時間帯）'!$C$5:$W$46,21,FALSE))</f>
        <v/>
      </c>
      <c r="AT43" s="154" t="str">
        <f>IF(AT42="","",VLOOKUP(AT42,'【要提出】シフト記号表（勤務時間帯）'!$C$5:$W$46,21,FALSE))</f>
        <v/>
      </c>
      <c r="AU43" s="154" t="str">
        <f>IF(AU42="","",VLOOKUP(AU42,'【要提出】シフト記号表（勤務時間帯）'!$C$5:$W$46,21,FALSE))</f>
        <v/>
      </c>
      <c r="AV43" s="155" t="str">
        <f>IF(AV42="","",VLOOKUP(AV42,'【要提出】シフト記号表（勤務時間帯）'!$C$5:$W$46,21,FALSE))</f>
        <v/>
      </c>
      <c r="AW43" s="153" t="str">
        <f>IF(AW42="","",VLOOKUP(AW42,'【要提出】シフト記号表（勤務時間帯）'!$C$5:$W$46,21,FALSE))</f>
        <v/>
      </c>
      <c r="AX43" s="154" t="str">
        <f>IF(AX42="","",VLOOKUP(AX42,'【要提出】シフト記号表（勤務時間帯）'!$C$5:$W$46,21,FALSE))</f>
        <v/>
      </c>
      <c r="AY43" s="156" t="str">
        <f>IF(AY42="","",VLOOKUP(AY42,'【要提出】シフト記号表（勤務時間帯）'!$C$5:$W$46,21,FALSE))</f>
        <v/>
      </c>
      <c r="AZ43" s="302">
        <f>IF($BC$3="４週",SUM(U43:AV43),IF($BC$3="歴月",SUM(U43:AY43),""))</f>
        <v>0</v>
      </c>
      <c r="BA43" s="303"/>
      <c r="BB43" s="328">
        <f>IF($BC$3="４週",AZ43/4,IF($BC$3="歴月",AZ43/($BC$8/7),""))</f>
        <v>0</v>
      </c>
      <c r="BC43" s="329"/>
      <c r="BD43" s="318"/>
      <c r="BE43" s="319"/>
      <c r="BF43" s="319"/>
      <c r="BG43" s="319"/>
      <c r="BH43" s="320"/>
    </row>
    <row r="44" spans="2:60" ht="20.25" customHeight="1" x14ac:dyDescent="0.4">
      <c r="B44" s="62"/>
      <c r="C44" s="264"/>
      <c r="D44" s="262"/>
      <c r="E44" s="263"/>
      <c r="F44" s="253"/>
      <c r="G44" s="253">
        <f>C42</f>
        <v>0</v>
      </c>
      <c r="H44" s="297"/>
      <c r="I44" s="283"/>
      <c r="J44" s="284"/>
      <c r="K44" s="284"/>
      <c r="L44" s="285"/>
      <c r="M44" s="334"/>
      <c r="N44" s="322"/>
      <c r="O44" s="335"/>
      <c r="P44" s="29" t="s">
        <v>87</v>
      </c>
      <c r="Q44" s="32"/>
      <c r="R44" s="32"/>
      <c r="S44" s="20"/>
      <c r="T44" s="69"/>
      <c r="U44" s="245" t="str">
        <f>IF(U42="","",VLOOKUP(U42,'【要提出】シフト記号表（勤務時間帯）'!$C$5:$Y$46,23,FALSE))</f>
        <v/>
      </c>
      <c r="V44" s="157" t="str">
        <f>IF(V42="","",VLOOKUP(V42,'【要提出】シフト記号表（勤務時間帯）'!$C$5:$Y$46,23,FALSE))</f>
        <v/>
      </c>
      <c r="W44" s="157" t="str">
        <f>IF(W42="","",VLOOKUP(W42,'【要提出】シフト記号表（勤務時間帯）'!$C$5:$Y$46,23,FALSE))</f>
        <v/>
      </c>
      <c r="X44" s="157" t="str">
        <f>IF(X42="","",VLOOKUP(X42,'【要提出】シフト記号表（勤務時間帯）'!$C$5:$Y$46,23,FALSE))</f>
        <v/>
      </c>
      <c r="Y44" s="157" t="str">
        <f>IF(Y42="","",VLOOKUP(Y42,'【要提出】シフト記号表（勤務時間帯）'!$C$5:$Y$46,23,FALSE))</f>
        <v/>
      </c>
      <c r="Z44" s="157" t="str">
        <f>IF(Z42="","",VLOOKUP(Z42,'【要提出】シフト記号表（勤務時間帯）'!$C$5:$Y$46,23,FALSE))</f>
        <v/>
      </c>
      <c r="AA44" s="246" t="str">
        <f>IF(AA42="","",VLOOKUP(AA42,'【要提出】シフト記号表（勤務時間帯）'!$C$5:$Y$46,23,FALSE))</f>
        <v/>
      </c>
      <c r="AB44" s="245" t="str">
        <f>IF(AB42="","",VLOOKUP(AB42,'【要提出】シフト記号表（勤務時間帯）'!$C$5:$Y$46,23,FALSE))</f>
        <v/>
      </c>
      <c r="AC44" s="157" t="str">
        <f>IF(AC42="","",VLOOKUP(AC42,'【要提出】シフト記号表（勤務時間帯）'!$C$5:$Y$46,23,FALSE))</f>
        <v/>
      </c>
      <c r="AD44" s="157" t="str">
        <f>IF(AD42="","",VLOOKUP(AD42,'【要提出】シフト記号表（勤務時間帯）'!$C$5:$Y$46,23,FALSE))</f>
        <v/>
      </c>
      <c r="AE44" s="157" t="str">
        <f>IF(AE42="","",VLOOKUP(AE42,'【要提出】シフト記号表（勤務時間帯）'!$C$5:$Y$46,23,FALSE))</f>
        <v/>
      </c>
      <c r="AF44" s="157" t="str">
        <f>IF(AF42="","",VLOOKUP(AF42,'【要提出】シフト記号表（勤務時間帯）'!$C$5:$Y$46,23,FALSE))</f>
        <v/>
      </c>
      <c r="AG44" s="157" t="str">
        <f>IF(AG42="","",VLOOKUP(AG42,'【要提出】シフト記号表（勤務時間帯）'!$C$5:$Y$46,23,FALSE))</f>
        <v/>
      </c>
      <c r="AH44" s="246" t="str">
        <f>IF(AH42="","",VLOOKUP(AH42,'【要提出】シフト記号表（勤務時間帯）'!$C$5:$Y$46,23,FALSE))</f>
        <v/>
      </c>
      <c r="AI44" s="245" t="str">
        <f>IF(AI42="","",VLOOKUP(AI42,'【要提出】シフト記号表（勤務時間帯）'!$C$5:$Y$46,23,FALSE))</f>
        <v/>
      </c>
      <c r="AJ44" s="157" t="str">
        <f>IF(AJ42="","",VLOOKUP(AJ42,'【要提出】シフト記号表（勤務時間帯）'!$C$5:$Y$46,23,FALSE))</f>
        <v/>
      </c>
      <c r="AK44" s="157" t="str">
        <f>IF(AK42="","",VLOOKUP(AK42,'【要提出】シフト記号表（勤務時間帯）'!$C$5:$Y$46,23,FALSE))</f>
        <v/>
      </c>
      <c r="AL44" s="157" t="str">
        <f>IF(AL42="","",VLOOKUP(AL42,'【要提出】シフト記号表（勤務時間帯）'!$C$5:$Y$46,23,FALSE))</f>
        <v/>
      </c>
      <c r="AM44" s="157" t="str">
        <f>IF(AM42="","",VLOOKUP(AM42,'【要提出】シフト記号表（勤務時間帯）'!$C$5:$Y$46,23,FALSE))</f>
        <v/>
      </c>
      <c r="AN44" s="157" t="str">
        <f>IF(AN42="","",VLOOKUP(AN42,'【要提出】シフト記号表（勤務時間帯）'!$C$5:$Y$46,23,FALSE))</f>
        <v/>
      </c>
      <c r="AO44" s="246" t="str">
        <f>IF(AO42="","",VLOOKUP(AO42,'【要提出】シフト記号表（勤務時間帯）'!$C$5:$Y$46,23,FALSE))</f>
        <v/>
      </c>
      <c r="AP44" s="245" t="str">
        <f>IF(AP42="","",VLOOKUP(AP42,'【要提出】シフト記号表（勤務時間帯）'!$C$5:$Y$46,23,FALSE))</f>
        <v/>
      </c>
      <c r="AQ44" s="157" t="str">
        <f>IF(AQ42="","",VLOOKUP(AQ42,'【要提出】シフト記号表（勤務時間帯）'!$C$5:$Y$46,23,FALSE))</f>
        <v/>
      </c>
      <c r="AR44" s="157" t="str">
        <f>IF(AR42="","",VLOOKUP(AR42,'【要提出】シフト記号表（勤務時間帯）'!$C$5:$Y$46,23,FALSE))</f>
        <v/>
      </c>
      <c r="AS44" s="157" t="str">
        <f>IF(AS42="","",VLOOKUP(AS42,'【要提出】シフト記号表（勤務時間帯）'!$C$5:$Y$46,23,FALSE))</f>
        <v/>
      </c>
      <c r="AT44" s="157" t="str">
        <f>IF(AT42="","",VLOOKUP(AT42,'【要提出】シフト記号表（勤務時間帯）'!$C$5:$Y$46,23,FALSE))</f>
        <v/>
      </c>
      <c r="AU44" s="157" t="str">
        <f>IF(AU42="","",VLOOKUP(AU42,'【要提出】シフト記号表（勤務時間帯）'!$C$5:$Y$46,23,FALSE))</f>
        <v/>
      </c>
      <c r="AV44" s="246" t="str">
        <f>IF(AV42="","",VLOOKUP(AV42,'【要提出】シフト記号表（勤務時間帯）'!$C$5:$Y$46,23,FALSE))</f>
        <v/>
      </c>
      <c r="AW44" s="245" t="str">
        <f>IF(AW42="","",VLOOKUP(AW42,'【要提出】シフト記号表（勤務時間帯）'!$C$5:$Y$46,23,FALSE))</f>
        <v/>
      </c>
      <c r="AX44" s="157" t="str">
        <f>IF(AX42="","",VLOOKUP(AX42,'【要提出】シフト記号表（勤務時間帯）'!$C$5:$Y$46,23,FALSE))</f>
        <v/>
      </c>
      <c r="AY44" s="246" t="str">
        <f>IF(AY42="","",VLOOKUP(AY42,'【要提出】シフト記号表（勤務時間帯）'!$C$5:$Y$46,23,FALSE))</f>
        <v/>
      </c>
      <c r="AZ44" s="298" t="str">
        <f>IF($BC$3="計画",SUM(U44:AV44),IF($BC$3="実績",SUM(U44:AY44),""))</f>
        <v/>
      </c>
      <c r="BA44" s="299"/>
      <c r="BB44" s="300" t="str">
        <f>IF($BC$3="計画",AZ44/4,IF($BC$3="実績",(AZ44/($BC$10/7)),""))</f>
        <v/>
      </c>
      <c r="BC44" s="301"/>
      <c r="BD44" s="321"/>
      <c r="BE44" s="322"/>
      <c r="BF44" s="322"/>
      <c r="BG44" s="322"/>
      <c r="BH44" s="323"/>
    </row>
    <row r="45" spans="2:60" ht="20.25" customHeight="1" x14ac:dyDescent="0.4">
      <c r="B45" s="63"/>
      <c r="C45" s="261"/>
      <c r="D45" s="262"/>
      <c r="E45" s="263"/>
      <c r="F45" s="167"/>
      <c r="G45" s="259"/>
      <c r="H45" s="295"/>
      <c r="I45" s="280"/>
      <c r="J45" s="281"/>
      <c r="K45" s="281"/>
      <c r="L45" s="282"/>
      <c r="M45" s="330"/>
      <c r="N45" s="316"/>
      <c r="O45" s="331"/>
      <c r="P45" s="25" t="s">
        <v>18</v>
      </c>
      <c r="Q45" s="31"/>
      <c r="R45" s="31"/>
      <c r="S45" s="19"/>
      <c r="T45" s="68"/>
      <c r="U45" s="169"/>
      <c r="V45" s="170"/>
      <c r="W45" s="170"/>
      <c r="X45" s="170"/>
      <c r="Y45" s="170"/>
      <c r="Z45" s="170"/>
      <c r="AA45" s="171"/>
      <c r="AB45" s="169"/>
      <c r="AC45" s="170"/>
      <c r="AD45" s="170"/>
      <c r="AE45" s="170"/>
      <c r="AF45" s="170"/>
      <c r="AG45" s="170"/>
      <c r="AH45" s="171"/>
      <c r="AI45" s="169"/>
      <c r="AJ45" s="170"/>
      <c r="AK45" s="170"/>
      <c r="AL45" s="170"/>
      <c r="AM45" s="170"/>
      <c r="AN45" s="170"/>
      <c r="AO45" s="171"/>
      <c r="AP45" s="169"/>
      <c r="AQ45" s="170"/>
      <c r="AR45" s="170"/>
      <c r="AS45" s="170"/>
      <c r="AT45" s="170"/>
      <c r="AU45" s="170"/>
      <c r="AV45" s="171"/>
      <c r="AW45" s="169"/>
      <c r="AX45" s="170"/>
      <c r="AY45" s="174"/>
      <c r="AZ45" s="324"/>
      <c r="BA45" s="325"/>
      <c r="BB45" s="326"/>
      <c r="BC45" s="327"/>
      <c r="BD45" s="315"/>
      <c r="BE45" s="316"/>
      <c r="BF45" s="316"/>
      <c r="BG45" s="316"/>
      <c r="BH45" s="317"/>
    </row>
    <row r="46" spans="2:60" ht="20.25" customHeight="1" x14ac:dyDescent="0.4">
      <c r="B46" s="61">
        <f>B43+1</f>
        <v>8</v>
      </c>
      <c r="C46" s="264"/>
      <c r="D46" s="262"/>
      <c r="E46" s="263"/>
      <c r="F46" s="255">
        <f>C45</f>
        <v>0</v>
      </c>
      <c r="G46" s="257"/>
      <c r="H46" s="296"/>
      <c r="I46" s="283"/>
      <c r="J46" s="284"/>
      <c r="K46" s="284"/>
      <c r="L46" s="285"/>
      <c r="M46" s="332"/>
      <c r="N46" s="319"/>
      <c r="O46" s="333"/>
      <c r="P46" s="27" t="s">
        <v>86</v>
      </c>
      <c r="Q46" s="28"/>
      <c r="R46" s="28"/>
      <c r="S46" s="23"/>
      <c r="T46" s="66"/>
      <c r="U46" s="153" t="str">
        <f>IF(U45="","",VLOOKUP(U45,'【要提出】シフト記号表（勤務時間帯）'!$C$5:$W$46,21,FALSE))</f>
        <v/>
      </c>
      <c r="V46" s="154" t="str">
        <f>IF(V45="","",VLOOKUP(V45,'【要提出】シフト記号表（勤務時間帯）'!$C$5:$W$46,21,FALSE))</f>
        <v/>
      </c>
      <c r="W46" s="154" t="str">
        <f>IF(W45="","",VLOOKUP(W45,'【要提出】シフト記号表（勤務時間帯）'!$C$5:$W$46,21,FALSE))</f>
        <v/>
      </c>
      <c r="X46" s="154" t="str">
        <f>IF(X45="","",VLOOKUP(X45,'【要提出】シフト記号表（勤務時間帯）'!$C$5:$W$46,21,FALSE))</f>
        <v/>
      </c>
      <c r="Y46" s="154" t="str">
        <f>IF(Y45="","",VLOOKUP(Y45,'【要提出】シフト記号表（勤務時間帯）'!$C$5:$W$46,21,FALSE))</f>
        <v/>
      </c>
      <c r="Z46" s="154" t="str">
        <f>IF(Z45="","",VLOOKUP(Z45,'【要提出】シフト記号表（勤務時間帯）'!$C$5:$W$46,21,FALSE))</f>
        <v/>
      </c>
      <c r="AA46" s="155" t="str">
        <f>IF(AA45="","",VLOOKUP(AA45,'【要提出】シフト記号表（勤務時間帯）'!$C$5:$W$46,21,FALSE))</f>
        <v/>
      </c>
      <c r="AB46" s="153" t="str">
        <f>IF(AB45="","",VLOOKUP(AB45,'【要提出】シフト記号表（勤務時間帯）'!$C$5:$W$46,21,FALSE))</f>
        <v/>
      </c>
      <c r="AC46" s="154" t="str">
        <f>IF(AC45="","",VLOOKUP(AC45,'【要提出】シフト記号表（勤務時間帯）'!$C$5:$W$46,21,FALSE))</f>
        <v/>
      </c>
      <c r="AD46" s="154" t="str">
        <f>IF(AD45="","",VLOOKUP(AD45,'【要提出】シフト記号表（勤務時間帯）'!$C$5:$W$46,21,FALSE))</f>
        <v/>
      </c>
      <c r="AE46" s="154" t="str">
        <f>IF(AE45="","",VLOOKUP(AE45,'【要提出】シフト記号表（勤務時間帯）'!$C$5:$W$46,21,FALSE))</f>
        <v/>
      </c>
      <c r="AF46" s="154" t="str">
        <f>IF(AF45="","",VLOOKUP(AF45,'【要提出】シフト記号表（勤務時間帯）'!$C$5:$W$46,21,FALSE))</f>
        <v/>
      </c>
      <c r="AG46" s="154" t="str">
        <f>IF(AG45="","",VLOOKUP(AG45,'【要提出】シフト記号表（勤務時間帯）'!$C$5:$W$46,21,FALSE))</f>
        <v/>
      </c>
      <c r="AH46" s="155" t="str">
        <f>IF(AH45="","",VLOOKUP(AH45,'【要提出】シフト記号表（勤務時間帯）'!$C$5:$W$46,21,FALSE))</f>
        <v/>
      </c>
      <c r="AI46" s="153" t="str">
        <f>IF(AI45="","",VLOOKUP(AI45,'【要提出】シフト記号表（勤務時間帯）'!$C$5:$W$46,21,FALSE))</f>
        <v/>
      </c>
      <c r="AJ46" s="154" t="str">
        <f>IF(AJ45="","",VLOOKUP(AJ45,'【要提出】シフト記号表（勤務時間帯）'!$C$5:$W$46,21,FALSE))</f>
        <v/>
      </c>
      <c r="AK46" s="154" t="str">
        <f>IF(AK45="","",VLOOKUP(AK45,'【要提出】シフト記号表（勤務時間帯）'!$C$5:$W$46,21,FALSE))</f>
        <v/>
      </c>
      <c r="AL46" s="154" t="str">
        <f>IF(AL45="","",VLOOKUP(AL45,'【要提出】シフト記号表（勤務時間帯）'!$C$5:$W$46,21,FALSE))</f>
        <v/>
      </c>
      <c r="AM46" s="154" t="str">
        <f>IF(AM45="","",VLOOKUP(AM45,'【要提出】シフト記号表（勤務時間帯）'!$C$5:$W$46,21,FALSE))</f>
        <v/>
      </c>
      <c r="AN46" s="154" t="str">
        <f>IF(AN45="","",VLOOKUP(AN45,'【要提出】シフト記号表（勤務時間帯）'!$C$5:$W$46,21,FALSE))</f>
        <v/>
      </c>
      <c r="AO46" s="155" t="str">
        <f>IF(AO45="","",VLOOKUP(AO45,'【要提出】シフト記号表（勤務時間帯）'!$C$5:$W$46,21,FALSE))</f>
        <v/>
      </c>
      <c r="AP46" s="153" t="str">
        <f>IF(AP45="","",VLOOKUP(AP45,'【要提出】シフト記号表（勤務時間帯）'!$C$5:$W$46,21,FALSE))</f>
        <v/>
      </c>
      <c r="AQ46" s="154" t="str">
        <f>IF(AQ45="","",VLOOKUP(AQ45,'【要提出】シフト記号表（勤務時間帯）'!$C$5:$W$46,21,FALSE))</f>
        <v/>
      </c>
      <c r="AR46" s="154" t="str">
        <f>IF(AR45="","",VLOOKUP(AR45,'【要提出】シフト記号表（勤務時間帯）'!$C$5:$W$46,21,FALSE))</f>
        <v/>
      </c>
      <c r="AS46" s="154" t="str">
        <f>IF(AS45="","",VLOOKUP(AS45,'【要提出】シフト記号表（勤務時間帯）'!$C$5:$W$46,21,FALSE))</f>
        <v/>
      </c>
      <c r="AT46" s="154" t="str">
        <f>IF(AT45="","",VLOOKUP(AT45,'【要提出】シフト記号表（勤務時間帯）'!$C$5:$W$46,21,FALSE))</f>
        <v/>
      </c>
      <c r="AU46" s="154" t="str">
        <f>IF(AU45="","",VLOOKUP(AU45,'【要提出】シフト記号表（勤務時間帯）'!$C$5:$W$46,21,FALSE))</f>
        <v/>
      </c>
      <c r="AV46" s="155" t="str">
        <f>IF(AV45="","",VLOOKUP(AV45,'【要提出】シフト記号表（勤務時間帯）'!$C$5:$W$46,21,FALSE))</f>
        <v/>
      </c>
      <c r="AW46" s="153" t="str">
        <f>IF(AW45="","",VLOOKUP(AW45,'【要提出】シフト記号表（勤務時間帯）'!$C$5:$W$46,21,FALSE))</f>
        <v/>
      </c>
      <c r="AX46" s="154" t="str">
        <f>IF(AX45="","",VLOOKUP(AX45,'【要提出】シフト記号表（勤務時間帯）'!$C$5:$W$46,21,FALSE))</f>
        <v/>
      </c>
      <c r="AY46" s="156" t="str">
        <f>IF(AY45="","",VLOOKUP(AY45,'【要提出】シフト記号表（勤務時間帯）'!$C$5:$W$46,21,FALSE))</f>
        <v/>
      </c>
      <c r="AZ46" s="302">
        <f>IF($BC$3="４週",SUM(U46:AV46),IF($BC$3="歴月",SUM(U46:AY46),""))</f>
        <v>0</v>
      </c>
      <c r="BA46" s="303"/>
      <c r="BB46" s="328">
        <f>IF($BC$3="４週",AZ46/4,IF($BC$3="歴月",AZ46/($BC$8/7),""))</f>
        <v>0</v>
      </c>
      <c r="BC46" s="329"/>
      <c r="BD46" s="318"/>
      <c r="BE46" s="319"/>
      <c r="BF46" s="319"/>
      <c r="BG46" s="319"/>
      <c r="BH46" s="320"/>
    </row>
    <row r="47" spans="2:60" ht="20.25" customHeight="1" x14ac:dyDescent="0.4">
      <c r="B47" s="62"/>
      <c r="C47" s="264"/>
      <c r="D47" s="262"/>
      <c r="E47" s="263"/>
      <c r="F47" s="253"/>
      <c r="G47" s="253">
        <f>C45</f>
        <v>0</v>
      </c>
      <c r="H47" s="297"/>
      <c r="I47" s="283"/>
      <c r="J47" s="284"/>
      <c r="K47" s="284"/>
      <c r="L47" s="285"/>
      <c r="M47" s="334"/>
      <c r="N47" s="322"/>
      <c r="O47" s="335"/>
      <c r="P47" s="29" t="s">
        <v>87</v>
      </c>
      <c r="Q47" s="33"/>
      <c r="R47" s="33"/>
      <c r="S47" s="21"/>
      <c r="T47" s="67"/>
      <c r="U47" s="245" t="str">
        <f>IF(U45="","",VLOOKUP(U45,'【要提出】シフト記号表（勤務時間帯）'!$C$5:$Y$46,23,FALSE))</f>
        <v/>
      </c>
      <c r="V47" s="157" t="str">
        <f>IF(V45="","",VLOOKUP(V45,'【要提出】シフト記号表（勤務時間帯）'!$C$5:$Y$46,23,FALSE))</f>
        <v/>
      </c>
      <c r="W47" s="157" t="str">
        <f>IF(W45="","",VLOOKUP(W45,'【要提出】シフト記号表（勤務時間帯）'!$C$5:$Y$46,23,FALSE))</f>
        <v/>
      </c>
      <c r="X47" s="157" t="str">
        <f>IF(X45="","",VLOOKUP(X45,'【要提出】シフト記号表（勤務時間帯）'!$C$5:$Y$46,23,FALSE))</f>
        <v/>
      </c>
      <c r="Y47" s="157" t="str">
        <f>IF(Y45="","",VLOOKUP(Y45,'【要提出】シフト記号表（勤務時間帯）'!$C$5:$Y$46,23,FALSE))</f>
        <v/>
      </c>
      <c r="Z47" s="157" t="str">
        <f>IF(Z45="","",VLOOKUP(Z45,'【要提出】シフト記号表（勤務時間帯）'!$C$5:$Y$46,23,FALSE))</f>
        <v/>
      </c>
      <c r="AA47" s="246" t="str">
        <f>IF(AA45="","",VLOOKUP(AA45,'【要提出】シフト記号表（勤務時間帯）'!$C$5:$Y$46,23,FALSE))</f>
        <v/>
      </c>
      <c r="AB47" s="245" t="str">
        <f>IF(AB45="","",VLOOKUP(AB45,'【要提出】シフト記号表（勤務時間帯）'!$C$5:$Y$46,23,FALSE))</f>
        <v/>
      </c>
      <c r="AC47" s="157" t="str">
        <f>IF(AC45="","",VLOOKUP(AC45,'【要提出】シフト記号表（勤務時間帯）'!$C$5:$Y$46,23,FALSE))</f>
        <v/>
      </c>
      <c r="AD47" s="157" t="str">
        <f>IF(AD45="","",VLOOKUP(AD45,'【要提出】シフト記号表（勤務時間帯）'!$C$5:$Y$46,23,FALSE))</f>
        <v/>
      </c>
      <c r="AE47" s="157" t="str">
        <f>IF(AE45="","",VLOOKUP(AE45,'【要提出】シフト記号表（勤務時間帯）'!$C$5:$Y$46,23,FALSE))</f>
        <v/>
      </c>
      <c r="AF47" s="157" t="str">
        <f>IF(AF45="","",VLOOKUP(AF45,'【要提出】シフト記号表（勤務時間帯）'!$C$5:$Y$46,23,FALSE))</f>
        <v/>
      </c>
      <c r="AG47" s="157" t="str">
        <f>IF(AG45="","",VLOOKUP(AG45,'【要提出】シフト記号表（勤務時間帯）'!$C$5:$Y$46,23,FALSE))</f>
        <v/>
      </c>
      <c r="AH47" s="246" t="str">
        <f>IF(AH45="","",VLOOKUP(AH45,'【要提出】シフト記号表（勤務時間帯）'!$C$5:$Y$46,23,FALSE))</f>
        <v/>
      </c>
      <c r="AI47" s="245" t="str">
        <f>IF(AI45="","",VLOOKUP(AI45,'【要提出】シフト記号表（勤務時間帯）'!$C$5:$Y$46,23,FALSE))</f>
        <v/>
      </c>
      <c r="AJ47" s="157" t="str">
        <f>IF(AJ45="","",VLOOKUP(AJ45,'【要提出】シフト記号表（勤務時間帯）'!$C$5:$Y$46,23,FALSE))</f>
        <v/>
      </c>
      <c r="AK47" s="157" t="str">
        <f>IF(AK45="","",VLOOKUP(AK45,'【要提出】シフト記号表（勤務時間帯）'!$C$5:$Y$46,23,FALSE))</f>
        <v/>
      </c>
      <c r="AL47" s="157" t="str">
        <f>IF(AL45="","",VLOOKUP(AL45,'【要提出】シフト記号表（勤務時間帯）'!$C$5:$Y$46,23,FALSE))</f>
        <v/>
      </c>
      <c r="AM47" s="157" t="str">
        <f>IF(AM45="","",VLOOKUP(AM45,'【要提出】シフト記号表（勤務時間帯）'!$C$5:$Y$46,23,FALSE))</f>
        <v/>
      </c>
      <c r="AN47" s="157" t="str">
        <f>IF(AN45="","",VLOOKUP(AN45,'【要提出】シフト記号表（勤務時間帯）'!$C$5:$Y$46,23,FALSE))</f>
        <v/>
      </c>
      <c r="AO47" s="246" t="str">
        <f>IF(AO45="","",VLOOKUP(AO45,'【要提出】シフト記号表（勤務時間帯）'!$C$5:$Y$46,23,FALSE))</f>
        <v/>
      </c>
      <c r="AP47" s="245" t="str">
        <f>IF(AP45="","",VLOOKUP(AP45,'【要提出】シフト記号表（勤務時間帯）'!$C$5:$Y$46,23,FALSE))</f>
        <v/>
      </c>
      <c r="AQ47" s="157" t="str">
        <f>IF(AQ45="","",VLOOKUP(AQ45,'【要提出】シフト記号表（勤務時間帯）'!$C$5:$Y$46,23,FALSE))</f>
        <v/>
      </c>
      <c r="AR47" s="157" t="str">
        <f>IF(AR45="","",VLOOKUP(AR45,'【要提出】シフト記号表（勤務時間帯）'!$C$5:$Y$46,23,FALSE))</f>
        <v/>
      </c>
      <c r="AS47" s="157" t="str">
        <f>IF(AS45="","",VLOOKUP(AS45,'【要提出】シフト記号表（勤務時間帯）'!$C$5:$Y$46,23,FALSE))</f>
        <v/>
      </c>
      <c r="AT47" s="157" t="str">
        <f>IF(AT45="","",VLOOKUP(AT45,'【要提出】シフト記号表（勤務時間帯）'!$C$5:$Y$46,23,FALSE))</f>
        <v/>
      </c>
      <c r="AU47" s="157" t="str">
        <f>IF(AU45="","",VLOOKUP(AU45,'【要提出】シフト記号表（勤務時間帯）'!$C$5:$Y$46,23,FALSE))</f>
        <v/>
      </c>
      <c r="AV47" s="246" t="str">
        <f>IF(AV45="","",VLOOKUP(AV45,'【要提出】シフト記号表（勤務時間帯）'!$C$5:$Y$46,23,FALSE))</f>
        <v/>
      </c>
      <c r="AW47" s="245" t="str">
        <f>IF(AW45="","",VLOOKUP(AW45,'【要提出】シフト記号表（勤務時間帯）'!$C$5:$Y$46,23,FALSE))</f>
        <v/>
      </c>
      <c r="AX47" s="157" t="str">
        <f>IF(AX45="","",VLOOKUP(AX45,'【要提出】シフト記号表（勤務時間帯）'!$C$5:$Y$46,23,FALSE))</f>
        <v/>
      </c>
      <c r="AY47" s="246" t="str">
        <f>IF(AY45="","",VLOOKUP(AY45,'【要提出】シフト記号表（勤務時間帯）'!$C$5:$Y$46,23,FALSE))</f>
        <v/>
      </c>
      <c r="AZ47" s="298" t="str">
        <f>IF($BC$3="計画",SUM(U47:AV47),IF($BC$3="実績",SUM(U47:AY47),""))</f>
        <v/>
      </c>
      <c r="BA47" s="299"/>
      <c r="BB47" s="300" t="str">
        <f>IF($BC$3="計画",AZ47/4,IF($BC$3="実績",(AZ47/($BC$10/7)),""))</f>
        <v/>
      </c>
      <c r="BC47" s="301"/>
      <c r="BD47" s="321"/>
      <c r="BE47" s="322"/>
      <c r="BF47" s="322"/>
      <c r="BG47" s="322"/>
      <c r="BH47" s="323"/>
    </row>
    <row r="48" spans="2:60" ht="20.25" customHeight="1" x14ac:dyDescent="0.4">
      <c r="B48" s="63"/>
      <c r="C48" s="261"/>
      <c r="D48" s="262"/>
      <c r="E48" s="263"/>
      <c r="F48" s="167"/>
      <c r="G48" s="259"/>
      <c r="H48" s="295"/>
      <c r="I48" s="280"/>
      <c r="J48" s="281"/>
      <c r="K48" s="281"/>
      <c r="L48" s="282"/>
      <c r="M48" s="330"/>
      <c r="N48" s="316"/>
      <c r="O48" s="331"/>
      <c r="P48" s="25" t="s">
        <v>18</v>
      </c>
      <c r="Q48" s="31"/>
      <c r="R48" s="31"/>
      <c r="S48" s="19"/>
      <c r="T48" s="68"/>
      <c r="U48" s="169"/>
      <c r="V48" s="170"/>
      <c r="W48" s="170"/>
      <c r="X48" s="170"/>
      <c r="Y48" s="170"/>
      <c r="Z48" s="170"/>
      <c r="AA48" s="171"/>
      <c r="AB48" s="169"/>
      <c r="AC48" s="170"/>
      <c r="AD48" s="170"/>
      <c r="AE48" s="170"/>
      <c r="AF48" s="170"/>
      <c r="AG48" s="170"/>
      <c r="AH48" s="171"/>
      <c r="AI48" s="169"/>
      <c r="AJ48" s="170"/>
      <c r="AK48" s="170"/>
      <c r="AL48" s="170"/>
      <c r="AM48" s="170"/>
      <c r="AN48" s="170"/>
      <c r="AO48" s="171"/>
      <c r="AP48" s="169"/>
      <c r="AQ48" s="170"/>
      <c r="AR48" s="170"/>
      <c r="AS48" s="170"/>
      <c r="AT48" s="170"/>
      <c r="AU48" s="170"/>
      <c r="AV48" s="171"/>
      <c r="AW48" s="169"/>
      <c r="AX48" s="170"/>
      <c r="AY48" s="174"/>
      <c r="AZ48" s="324"/>
      <c r="BA48" s="325"/>
      <c r="BB48" s="326"/>
      <c r="BC48" s="327"/>
      <c r="BD48" s="315"/>
      <c r="BE48" s="316"/>
      <c r="BF48" s="316"/>
      <c r="BG48" s="316"/>
      <c r="BH48" s="317"/>
    </row>
    <row r="49" spans="2:60" ht="20.25" customHeight="1" x14ac:dyDescent="0.4">
      <c r="B49" s="61">
        <f>B46+1</f>
        <v>9</v>
      </c>
      <c r="C49" s="264"/>
      <c r="D49" s="262"/>
      <c r="E49" s="263"/>
      <c r="F49" s="255">
        <f>C48</f>
        <v>0</v>
      </c>
      <c r="G49" s="257"/>
      <c r="H49" s="296"/>
      <c r="I49" s="283"/>
      <c r="J49" s="284"/>
      <c r="K49" s="284"/>
      <c r="L49" s="285"/>
      <c r="M49" s="332"/>
      <c r="N49" s="319"/>
      <c r="O49" s="333"/>
      <c r="P49" s="27" t="s">
        <v>86</v>
      </c>
      <c r="Q49" s="28"/>
      <c r="R49" s="28"/>
      <c r="S49" s="23"/>
      <c r="T49" s="66"/>
      <c r="U49" s="153" t="str">
        <f>IF(U48="","",VLOOKUP(U48,'【要提出】シフト記号表（勤務時間帯）'!$C$5:$W$46,21,FALSE))</f>
        <v/>
      </c>
      <c r="V49" s="154" t="str">
        <f>IF(V48="","",VLOOKUP(V48,'【要提出】シフト記号表（勤務時間帯）'!$C$5:$W$46,21,FALSE))</f>
        <v/>
      </c>
      <c r="W49" s="154" t="str">
        <f>IF(W48="","",VLOOKUP(W48,'【要提出】シフト記号表（勤務時間帯）'!$C$5:$W$46,21,FALSE))</f>
        <v/>
      </c>
      <c r="X49" s="154" t="str">
        <f>IF(X48="","",VLOOKUP(X48,'【要提出】シフト記号表（勤務時間帯）'!$C$5:$W$46,21,FALSE))</f>
        <v/>
      </c>
      <c r="Y49" s="154" t="str">
        <f>IF(Y48="","",VLOOKUP(Y48,'【要提出】シフト記号表（勤務時間帯）'!$C$5:$W$46,21,FALSE))</f>
        <v/>
      </c>
      <c r="Z49" s="154" t="str">
        <f>IF(Z48="","",VLOOKUP(Z48,'【要提出】シフト記号表（勤務時間帯）'!$C$5:$W$46,21,FALSE))</f>
        <v/>
      </c>
      <c r="AA49" s="155" t="str">
        <f>IF(AA48="","",VLOOKUP(AA48,'【要提出】シフト記号表（勤務時間帯）'!$C$5:$W$46,21,FALSE))</f>
        <v/>
      </c>
      <c r="AB49" s="153" t="str">
        <f>IF(AB48="","",VLOOKUP(AB48,'【要提出】シフト記号表（勤務時間帯）'!$C$5:$W$46,21,FALSE))</f>
        <v/>
      </c>
      <c r="AC49" s="154" t="str">
        <f>IF(AC48="","",VLOOKUP(AC48,'【要提出】シフト記号表（勤務時間帯）'!$C$5:$W$46,21,FALSE))</f>
        <v/>
      </c>
      <c r="AD49" s="154" t="str">
        <f>IF(AD48="","",VLOOKUP(AD48,'【要提出】シフト記号表（勤務時間帯）'!$C$5:$W$46,21,FALSE))</f>
        <v/>
      </c>
      <c r="AE49" s="154" t="str">
        <f>IF(AE48="","",VLOOKUP(AE48,'【要提出】シフト記号表（勤務時間帯）'!$C$5:$W$46,21,FALSE))</f>
        <v/>
      </c>
      <c r="AF49" s="154" t="str">
        <f>IF(AF48="","",VLOOKUP(AF48,'【要提出】シフト記号表（勤務時間帯）'!$C$5:$W$46,21,FALSE))</f>
        <v/>
      </c>
      <c r="AG49" s="154" t="str">
        <f>IF(AG48="","",VLOOKUP(AG48,'【要提出】シフト記号表（勤務時間帯）'!$C$5:$W$46,21,FALSE))</f>
        <v/>
      </c>
      <c r="AH49" s="155" t="str">
        <f>IF(AH48="","",VLOOKUP(AH48,'【要提出】シフト記号表（勤務時間帯）'!$C$5:$W$46,21,FALSE))</f>
        <v/>
      </c>
      <c r="AI49" s="153" t="str">
        <f>IF(AI48="","",VLOOKUP(AI48,'【要提出】シフト記号表（勤務時間帯）'!$C$5:$W$46,21,FALSE))</f>
        <v/>
      </c>
      <c r="AJ49" s="154" t="str">
        <f>IF(AJ48="","",VLOOKUP(AJ48,'【要提出】シフト記号表（勤務時間帯）'!$C$5:$W$46,21,FALSE))</f>
        <v/>
      </c>
      <c r="AK49" s="154" t="str">
        <f>IF(AK48="","",VLOOKUP(AK48,'【要提出】シフト記号表（勤務時間帯）'!$C$5:$W$46,21,FALSE))</f>
        <v/>
      </c>
      <c r="AL49" s="154" t="str">
        <f>IF(AL48="","",VLOOKUP(AL48,'【要提出】シフト記号表（勤務時間帯）'!$C$5:$W$46,21,FALSE))</f>
        <v/>
      </c>
      <c r="AM49" s="154" t="str">
        <f>IF(AM48="","",VLOOKUP(AM48,'【要提出】シフト記号表（勤務時間帯）'!$C$5:$W$46,21,FALSE))</f>
        <v/>
      </c>
      <c r="AN49" s="154" t="str">
        <f>IF(AN48="","",VLOOKUP(AN48,'【要提出】シフト記号表（勤務時間帯）'!$C$5:$W$46,21,FALSE))</f>
        <v/>
      </c>
      <c r="AO49" s="155" t="str">
        <f>IF(AO48="","",VLOOKUP(AO48,'【要提出】シフト記号表（勤務時間帯）'!$C$5:$W$46,21,FALSE))</f>
        <v/>
      </c>
      <c r="AP49" s="153" t="str">
        <f>IF(AP48="","",VLOOKUP(AP48,'【要提出】シフト記号表（勤務時間帯）'!$C$5:$W$46,21,FALSE))</f>
        <v/>
      </c>
      <c r="AQ49" s="154" t="str">
        <f>IF(AQ48="","",VLOOKUP(AQ48,'【要提出】シフト記号表（勤務時間帯）'!$C$5:$W$46,21,FALSE))</f>
        <v/>
      </c>
      <c r="AR49" s="154" t="str">
        <f>IF(AR48="","",VLOOKUP(AR48,'【要提出】シフト記号表（勤務時間帯）'!$C$5:$W$46,21,FALSE))</f>
        <v/>
      </c>
      <c r="AS49" s="154" t="str">
        <f>IF(AS48="","",VLOOKUP(AS48,'【要提出】シフト記号表（勤務時間帯）'!$C$5:$W$46,21,FALSE))</f>
        <v/>
      </c>
      <c r="AT49" s="154" t="str">
        <f>IF(AT48="","",VLOOKUP(AT48,'【要提出】シフト記号表（勤務時間帯）'!$C$5:$W$46,21,FALSE))</f>
        <v/>
      </c>
      <c r="AU49" s="154" t="str">
        <f>IF(AU48="","",VLOOKUP(AU48,'【要提出】シフト記号表（勤務時間帯）'!$C$5:$W$46,21,FALSE))</f>
        <v/>
      </c>
      <c r="AV49" s="155" t="str">
        <f>IF(AV48="","",VLOOKUP(AV48,'【要提出】シフト記号表（勤務時間帯）'!$C$5:$W$46,21,FALSE))</f>
        <v/>
      </c>
      <c r="AW49" s="153" t="str">
        <f>IF(AW48="","",VLOOKUP(AW48,'【要提出】シフト記号表（勤務時間帯）'!$C$5:$W$46,21,FALSE))</f>
        <v/>
      </c>
      <c r="AX49" s="154" t="str">
        <f>IF(AX48="","",VLOOKUP(AX48,'【要提出】シフト記号表（勤務時間帯）'!$C$5:$W$46,21,FALSE))</f>
        <v/>
      </c>
      <c r="AY49" s="156" t="str">
        <f>IF(AY48="","",VLOOKUP(AY48,'【要提出】シフト記号表（勤務時間帯）'!$C$5:$W$46,21,FALSE))</f>
        <v/>
      </c>
      <c r="AZ49" s="302">
        <f>IF($BC$3="４週",SUM(U49:AV49),IF($BC$3="歴月",SUM(U49:AY49),""))</f>
        <v>0</v>
      </c>
      <c r="BA49" s="303"/>
      <c r="BB49" s="328">
        <f>IF($BC$3="４週",AZ49/4,IF($BC$3="歴月",AZ49/($BC$8/7),""))</f>
        <v>0</v>
      </c>
      <c r="BC49" s="329"/>
      <c r="BD49" s="318"/>
      <c r="BE49" s="319"/>
      <c r="BF49" s="319"/>
      <c r="BG49" s="319"/>
      <c r="BH49" s="320"/>
    </row>
    <row r="50" spans="2:60" ht="20.25" customHeight="1" x14ac:dyDescent="0.4">
      <c r="B50" s="62"/>
      <c r="C50" s="264"/>
      <c r="D50" s="262"/>
      <c r="E50" s="263"/>
      <c r="F50" s="253"/>
      <c r="G50" s="253">
        <f>C48</f>
        <v>0</v>
      </c>
      <c r="H50" s="297"/>
      <c r="I50" s="283"/>
      <c r="J50" s="284"/>
      <c r="K50" s="284"/>
      <c r="L50" s="285"/>
      <c r="M50" s="334"/>
      <c r="N50" s="322"/>
      <c r="O50" s="335"/>
      <c r="P50" s="29" t="s">
        <v>87</v>
      </c>
      <c r="Q50" s="30"/>
      <c r="R50" s="30"/>
      <c r="S50" s="22"/>
      <c r="T50" s="70"/>
      <c r="U50" s="245" t="str">
        <f>IF(U48="","",VLOOKUP(U48,'【要提出】シフト記号表（勤務時間帯）'!$C$5:$Y$46,23,FALSE))</f>
        <v/>
      </c>
      <c r="V50" s="157" t="str">
        <f>IF(V48="","",VLOOKUP(V48,'【要提出】シフト記号表（勤務時間帯）'!$C$5:$Y$46,23,FALSE))</f>
        <v/>
      </c>
      <c r="W50" s="157" t="str">
        <f>IF(W48="","",VLOOKUP(W48,'【要提出】シフト記号表（勤務時間帯）'!$C$5:$Y$46,23,FALSE))</f>
        <v/>
      </c>
      <c r="X50" s="157" t="str">
        <f>IF(X48="","",VLOOKUP(X48,'【要提出】シフト記号表（勤務時間帯）'!$C$5:$Y$46,23,FALSE))</f>
        <v/>
      </c>
      <c r="Y50" s="157" t="str">
        <f>IF(Y48="","",VLOOKUP(Y48,'【要提出】シフト記号表（勤務時間帯）'!$C$5:$Y$46,23,FALSE))</f>
        <v/>
      </c>
      <c r="Z50" s="157" t="str">
        <f>IF(Z48="","",VLOOKUP(Z48,'【要提出】シフト記号表（勤務時間帯）'!$C$5:$Y$46,23,FALSE))</f>
        <v/>
      </c>
      <c r="AA50" s="246" t="str">
        <f>IF(AA48="","",VLOOKUP(AA48,'【要提出】シフト記号表（勤務時間帯）'!$C$5:$Y$46,23,FALSE))</f>
        <v/>
      </c>
      <c r="AB50" s="245" t="str">
        <f>IF(AB48="","",VLOOKUP(AB48,'【要提出】シフト記号表（勤務時間帯）'!$C$5:$Y$46,23,FALSE))</f>
        <v/>
      </c>
      <c r="AC50" s="157" t="str">
        <f>IF(AC48="","",VLOOKUP(AC48,'【要提出】シフト記号表（勤務時間帯）'!$C$5:$Y$46,23,FALSE))</f>
        <v/>
      </c>
      <c r="AD50" s="157" t="str">
        <f>IF(AD48="","",VLOOKUP(AD48,'【要提出】シフト記号表（勤務時間帯）'!$C$5:$Y$46,23,FALSE))</f>
        <v/>
      </c>
      <c r="AE50" s="157" t="str">
        <f>IF(AE48="","",VLOOKUP(AE48,'【要提出】シフト記号表（勤務時間帯）'!$C$5:$Y$46,23,FALSE))</f>
        <v/>
      </c>
      <c r="AF50" s="157" t="str">
        <f>IF(AF48="","",VLOOKUP(AF48,'【要提出】シフト記号表（勤務時間帯）'!$C$5:$Y$46,23,FALSE))</f>
        <v/>
      </c>
      <c r="AG50" s="157" t="str">
        <f>IF(AG48="","",VLOOKUP(AG48,'【要提出】シフト記号表（勤務時間帯）'!$C$5:$Y$46,23,FALSE))</f>
        <v/>
      </c>
      <c r="AH50" s="246" t="str">
        <f>IF(AH48="","",VLOOKUP(AH48,'【要提出】シフト記号表（勤務時間帯）'!$C$5:$Y$46,23,FALSE))</f>
        <v/>
      </c>
      <c r="AI50" s="245" t="str">
        <f>IF(AI48="","",VLOOKUP(AI48,'【要提出】シフト記号表（勤務時間帯）'!$C$5:$Y$46,23,FALSE))</f>
        <v/>
      </c>
      <c r="AJ50" s="157" t="str">
        <f>IF(AJ48="","",VLOOKUP(AJ48,'【要提出】シフト記号表（勤務時間帯）'!$C$5:$Y$46,23,FALSE))</f>
        <v/>
      </c>
      <c r="AK50" s="157" t="str">
        <f>IF(AK48="","",VLOOKUP(AK48,'【要提出】シフト記号表（勤務時間帯）'!$C$5:$Y$46,23,FALSE))</f>
        <v/>
      </c>
      <c r="AL50" s="157" t="str">
        <f>IF(AL48="","",VLOOKUP(AL48,'【要提出】シフト記号表（勤務時間帯）'!$C$5:$Y$46,23,FALSE))</f>
        <v/>
      </c>
      <c r="AM50" s="157" t="str">
        <f>IF(AM48="","",VLOOKUP(AM48,'【要提出】シフト記号表（勤務時間帯）'!$C$5:$Y$46,23,FALSE))</f>
        <v/>
      </c>
      <c r="AN50" s="157" t="str">
        <f>IF(AN48="","",VLOOKUP(AN48,'【要提出】シフト記号表（勤務時間帯）'!$C$5:$Y$46,23,FALSE))</f>
        <v/>
      </c>
      <c r="AO50" s="246" t="str">
        <f>IF(AO48="","",VLOOKUP(AO48,'【要提出】シフト記号表（勤務時間帯）'!$C$5:$Y$46,23,FALSE))</f>
        <v/>
      </c>
      <c r="AP50" s="245" t="str">
        <f>IF(AP48="","",VLOOKUP(AP48,'【要提出】シフト記号表（勤務時間帯）'!$C$5:$Y$46,23,FALSE))</f>
        <v/>
      </c>
      <c r="AQ50" s="157" t="str">
        <f>IF(AQ48="","",VLOOKUP(AQ48,'【要提出】シフト記号表（勤務時間帯）'!$C$5:$Y$46,23,FALSE))</f>
        <v/>
      </c>
      <c r="AR50" s="157" t="str">
        <f>IF(AR48="","",VLOOKUP(AR48,'【要提出】シフト記号表（勤務時間帯）'!$C$5:$Y$46,23,FALSE))</f>
        <v/>
      </c>
      <c r="AS50" s="157" t="str">
        <f>IF(AS48="","",VLOOKUP(AS48,'【要提出】シフト記号表（勤務時間帯）'!$C$5:$Y$46,23,FALSE))</f>
        <v/>
      </c>
      <c r="AT50" s="157" t="str">
        <f>IF(AT48="","",VLOOKUP(AT48,'【要提出】シフト記号表（勤務時間帯）'!$C$5:$Y$46,23,FALSE))</f>
        <v/>
      </c>
      <c r="AU50" s="157" t="str">
        <f>IF(AU48="","",VLOOKUP(AU48,'【要提出】シフト記号表（勤務時間帯）'!$C$5:$Y$46,23,FALSE))</f>
        <v/>
      </c>
      <c r="AV50" s="246" t="str">
        <f>IF(AV48="","",VLOOKUP(AV48,'【要提出】シフト記号表（勤務時間帯）'!$C$5:$Y$46,23,FALSE))</f>
        <v/>
      </c>
      <c r="AW50" s="245" t="str">
        <f>IF(AW48="","",VLOOKUP(AW48,'【要提出】シフト記号表（勤務時間帯）'!$C$5:$Y$46,23,FALSE))</f>
        <v/>
      </c>
      <c r="AX50" s="157" t="str">
        <f>IF(AX48="","",VLOOKUP(AX48,'【要提出】シフト記号表（勤務時間帯）'!$C$5:$Y$46,23,FALSE))</f>
        <v/>
      </c>
      <c r="AY50" s="246" t="str">
        <f>IF(AY48="","",VLOOKUP(AY48,'【要提出】シフト記号表（勤務時間帯）'!$C$5:$Y$46,23,FALSE))</f>
        <v/>
      </c>
      <c r="AZ50" s="298" t="str">
        <f>IF($BC$3="計画",SUM(U50:AV50),IF($BC$3="実績",SUM(U50:AY50),""))</f>
        <v/>
      </c>
      <c r="BA50" s="299"/>
      <c r="BB50" s="300" t="str">
        <f>IF($BC$3="計画",AZ50/4,IF($BC$3="実績",(AZ50/($BC$10/7)),""))</f>
        <v/>
      </c>
      <c r="BC50" s="301"/>
      <c r="BD50" s="321"/>
      <c r="BE50" s="322"/>
      <c r="BF50" s="322"/>
      <c r="BG50" s="322"/>
      <c r="BH50" s="323"/>
    </row>
    <row r="51" spans="2:60" ht="20.25" customHeight="1" x14ac:dyDescent="0.4">
      <c r="B51" s="63"/>
      <c r="C51" s="261"/>
      <c r="D51" s="262"/>
      <c r="E51" s="263"/>
      <c r="F51" s="167"/>
      <c r="G51" s="259"/>
      <c r="H51" s="295"/>
      <c r="I51" s="280"/>
      <c r="J51" s="281"/>
      <c r="K51" s="281"/>
      <c r="L51" s="282"/>
      <c r="M51" s="330"/>
      <c r="N51" s="316"/>
      <c r="O51" s="331"/>
      <c r="P51" s="25" t="s">
        <v>18</v>
      </c>
      <c r="Q51" s="32"/>
      <c r="R51" s="32"/>
      <c r="S51" s="20"/>
      <c r="T51" s="71"/>
      <c r="U51" s="169"/>
      <c r="V51" s="170"/>
      <c r="W51" s="170"/>
      <c r="X51" s="170"/>
      <c r="Y51" s="170"/>
      <c r="Z51" s="170"/>
      <c r="AA51" s="171"/>
      <c r="AB51" s="169"/>
      <c r="AC51" s="170"/>
      <c r="AD51" s="170"/>
      <c r="AE51" s="170"/>
      <c r="AF51" s="170"/>
      <c r="AG51" s="170"/>
      <c r="AH51" s="171"/>
      <c r="AI51" s="169"/>
      <c r="AJ51" s="170"/>
      <c r="AK51" s="170"/>
      <c r="AL51" s="170"/>
      <c r="AM51" s="170"/>
      <c r="AN51" s="170"/>
      <c r="AO51" s="171"/>
      <c r="AP51" s="169"/>
      <c r="AQ51" s="170"/>
      <c r="AR51" s="170"/>
      <c r="AS51" s="170"/>
      <c r="AT51" s="170"/>
      <c r="AU51" s="170"/>
      <c r="AV51" s="171"/>
      <c r="AW51" s="169"/>
      <c r="AX51" s="170"/>
      <c r="AY51" s="174"/>
      <c r="AZ51" s="324"/>
      <c r="BA51" s="325"/>
      <c r="BB51" s="326"/>
      <c r="BC51" s="327"/>
      <c r="BD51" s="315"/>
      <c r="BE51" s="316"/>
      <c r="BF51" s="316"/>
      <c r="BG51" s="316"/>
      <c r="BH51" s="317"/>
    </row>
    <row r="52" spans="2:60" ht="20.25" customHeight="1" x14ac:dyDescent="0.4">
      <c r="B52" s="61">
        <f>B49+1</f>
        <v>10</v>
      </c>
      <c r="C52" s="264"/>
      <c r="D52" s="262"/>
      <c r="E52" s="263"/>
      <c r="F52" s="255">
        <f>C51</f>
        <v>0</v>
      </c>
      <c r="G52" s="257"/>
      <c r="H52" s="296"/>
      <c r="I52" s="283"/>
      <c r="J52" s="284"/>
      <c r="K52" s="284"/>
      <c r="L52" s="285"/>
      <c r="M52" s="332"/>
      <c r="N52" s="319"/>
      <c r="O52" s="333"/>
      <c r="P52" s="27" t="s">
        <v>86</v>
      </c>
      <c r="Q52" s="28"/>
      <c r="R52" s="28"/>
      <c r="S52" s="23"/>
      <c r="T52" s="66"/>
      <c r="U52" s="153" t="str">
        <f>IF(U51="","",VLOOKUP(U51,'【要提出】シフト記号表（勤務時間帯）'!$C$5:$W$46,21,FALSE))</f>
        <v/>
      </c>
      <c r="V52" s="154" t="str">
        <f>IF(V51="","",VLOOKUP(V51,'【要提出】シフト記号表（勤務時間帯）'!$C$5:$W$46,21,FALSE))</f>
        <v/>
      </c>
      <c r="W52" s="154" t="str">
        <f>IF(W51="","",VLOOKUP(W51,'【要提出】シフト記号表（勤務時間帯）'!$C$5:$W$46,21,FALSE))</f>
        <v/>
      </c>
      <c r="X52" s="154" t="str">
        <f>IF(X51="","",VLOOKUP(X51,'【要提出】シフト記号表（勤務時間帯）'!$C$5:$W$46,21,FALSE))</f>
        <v/>
      </c>
      <c r="Y52" s="154" t="str">
        <f>IF(Y51="","",VLOOKUP(Y51,'【要提出】シフト記号表（勤務時間帯）'!$C$5:$W$46,21,FALSE))</f>
        <v/>
      </c>
      <c r="Z52" s="154" t="str">
        <f>IF(Z51="","",VLOOKUP(Z51,'【要提出】シフト記号表（勤務時間帯）'!$C$5:$W$46,21,FALSE))</f>
        <v/>
      </c>
      <c r="AA52" s="155" t="str">
        <f>IF(AA51="","",VLOOKUP(AA51,'【要提出】シフト記号表（勤務時間帯）'!$C$5:$W$46,21,FALSE))</f>
        <v/>
      </c>
      <c r="AB52" s="153" t="str">
        <f>IF(AB51="","",VLOOKUP(AB51,'【要提出】シフト記号表（勤務時間帯）'!$C$5:$W$46,21,FALSE))</f>
        <v/>
      </c>
      <c r="AC52" s="154" t="str">
        <f>IF(AC51="","",VLOOKUP(AC51,'【要提出】シフト記号表（勤務時間帯）'!$C$5:$W$46,21,FALSE))</f>
        <v/>
      </c>
      <c r="AD52" s="154" t="str">
        <f>IF(AD51="","",VLOOKUP(AD51,'【要提出】シフト記号表（勤務時間帯）'!$C$5:$W$46,21,FALSE))</f>
        <v/>
      </c>
      <c r="AE52" s="154" t="str">
        <f>IF(AE51="","",VLOOKUP(AE51,'【要提出】シフト記号表（勤務時間帯）'!$C$5:$W$46,21,FALSE))</f>
        <v/>
      </c>
      <c r="AF52" s="154" t="str">
        <f>IF(AF51="","",VLOOKUP(AF51,'【要提出】シフト記号表（勤務時間帯）'!$C$5:$W$46,21,FALSE))</f>
        <v/>
      </c>
      <c r="AG52" s="154" t="str">
        <f>IF(AG51="","",VLOOKUP(AG51,'【要提出】シフト記号表（勤務時間帯）'!$C$5:$W$46,21,FALSE))</f>
        <v/>
      </c>
      <c r="AH52" s="155" t="str">
        <f>IF(AH51="","",VLOOKUP(AH51,'【要提出】シフト記号表（勤務時間帯）'!$C$5:$W$46,21,FALSE))</f>
        <v/>
      </c>
      <c r="AI52" s="153" t="str">
        <f>IF(AI51="","",VLOOKUP(AI51,'【要提出】シフト記号表（勤務時間帯）'!$C$5:$W$46,21,FALSE))</f>
        <v/>
      </c>
      <c r="AJ52" s="154" t="str">
        <f>IF(AJ51="","",VLOOKUP(AJ51,'【要提出】シフト記号表（勤務時間帯）'!$C$5:$W$46,21,FALSE))</f>
        <v/>
      </c>
      <c r="AK52" s="154" t="str">
        <f>IF(AK51="","",VLOOKUP(AK51,'【要提出】シフト記号表（勤務時間帯）'!$C$5:$W$46,21,FALSE))</f>
        <v/>
      </c>
      <c r="AL52" s="154" t="str">
        <f>IF(AL51="","",VLOOKUP(AL51,'【要提出】シフト記号表（勤務時間帯）'!$C$5:$W$46,21,FALSE))</f>
        <v/>
      </c>
      <c r="AM52" s="154" t="str">
        <f>IF(AM51="","",VLOOKUP(AM51,'【要提出】シフト記号表（勤務時間帯）'!$C$5:$W$46,21,FALSE))</f>
        <v/>
      </c>
      <c r="AN52" s="154" t="str">
        <f>IF(AN51="","",VLOOKUP(AN51,'【要提出】シフト記号表（勤務時間帯）'!$C$5:$W$46,21,FALSE))</f>
        <v/>
      </c>
      <c r="AO52" s="155" t="str">
        <f>IF(AO51="","",VLOOKUP(AO51,'【要提出】シフト記号表（勤務時間帯）'!$C$5:$W$46,21,FALSE))</f>
        <v/>
      </c>
      <c r="AP52" s="153" t="str">
        <f>IF(AP51="","",VLOOKUP(AP51,'【要提出】シフト記号表（勤務時間帯）'!$C$5:$W$46,21,FALSE))</f>
        <v/>
      </c>
      <c r="AQ52" s="154" t="str">
        <f>IF(AQ51="","",VLOOKUP(AQ51,'【要提出】シフト記号表（勤務時間帯）'!$C$5:$W$46,21,FALSE))</f>
        <v/>
      </c>
      <c r="AR52" s="154" t="str">
        <f>IF(AR51="","",VLOOKUP(AR51,'【要提出】シフト記号表（勤務時間帯）'!$C$5:$W$46,21,FALSE))</f>
        <v/>
      </c>
      <c r="AS52" s="154" t="str">
        <f>IF(AS51="","",VLOOKUP(AS51,'【要提出】シフト記号表（勤務時間帯）'!$C$5:$W$46,21,FALSE))</f>
        <v/>
      </c>
      <c r="AT52" s="154" t="str">
        <f>IF(AT51="","",VLOOKUP(AT51,'【要提出】シフト記号表（勤務時間帯）'!$C$5:$W$46,21,FALSE))</f>
        <v/>
      </c>
      <c r="AU52" s="154" t="str">
        <f>IF(AU51="","",VLOOKUP(AU51,'【要提出】シフト記号表（勤務時間帯）'!$C$5:$W$46,21,FALSE))</f>
        <v/>
      </c>
      <c r="AV52" s="155" t="str">
        <f>IF(AV51="","",VLOOKUP(AV51,'【要提出】シフト記号表（勤務時間帯）'!$C$5:$W$46,21,FALSE))</f>
        <v/>
      </c>
      <c r="AW52" s="153" t="str">
        <f>IF(AW51="","",VLOOKUP(AW51,'【要提出】シフト記号表（勤務時間帯）'!$C$5:$W$46,21,FALSE))</f>
        <v/>
      </c>
      <c r="AX52" s="154" t="str">
        <f>IF(AX51="","",VLOOKUP(AX51,'【要提出】シフト記号表（勤務時間帯）'!$C$5:$W$46,21,FALSE))</f>
        <v/>
      </c>
      <c r="AY52" s="156" t="str">
        <f>IF(AY51="","",VLOOKUP(AY51,'【要提出】シフト記号表（勤務時間帯）'!$C$5:$W$46,21,FALSE))</f>
        <v/>
      </c>
      <c r="AZ52" s="302">
        <f>IF($BC$3="４週",SUM(U52:AV52),IF($BC$3="歴月",SUM(U52:AY52),""))</f>
        <v>0</v>
      </c>
      <c r="BA52" s="303"/>
      <c r="BB52" s="328">
        <f>IF($BC$3="４週",AZ52/4,IF($BC$3="歴月",AZ52/($BC$8/7),""))</f>
        <v>0</v>
      </c>
      <c r="BC52" s="329"/>
      <c r="BD52" s="318"/>
      <c r="BE52" s="319"/>
      <c r="BF52" s="319"/>
      <c r="BG52" s="319"/>
      <c r="BH52" s="320"/>
    </row>
    <row r="53" spans="2:60" ht="20.25" customHeight="1" x14ac:dyDescent="0.4">
      <c r="B53" s="62"/>
      <c r="C53" s="264"/>
      <c r="D53" s="262"/>
      <c r="E53" s="263"/>
      <c r="F53" s="253"/>
      <c r="G53" s="253">
        <f>C51</f>
        <v>0</v>
      </c>
      <c r="H53" s="297"/>
      <c r="I53" s="283"/>
      <c r="J53" s="284"/>
      <c r="K53" s="284"/>
      <c r="L53" s="285"/>
      <c r="M53" s="334"/>
      <c r="N53" s="322"/>
      <c r="O53" s="335"/>
      <c r="P53" s="54" t="s">
        <v>87</v>
      </c>
      <c r="Q53" s="55"/>
      <c r="R53" s="55"/>
      <c r="S53" s="56"/>
      <c r="T53" s="72"/>
      <c r="U53" s="245" t="str">
        <f>IF(U51="","",VLOOKUP(U51,'【要提出】シフト記号表（勤務時間帯）'!$C$5:$Y$46,23,FALSE))</f>
        <v/>
      </c>
      <c r="V53" s="157" t="str">
        <f>IF(V51="","",VLOOKUP(V51,'【要提出】シフト記号表（勤務時間帯）'!$C$5:$Y$46,23,FALSE))</f>
        <v/>
      </c>
      <c r="W53" s="157" t="str">
        <f>IF(W51="","",VLOOKUP(W51,'【要提出】シフト記号表（勤務時間帯）'!$C$5:$Y$46,23,FALSE))</f>
        <v/>
      </c>
      <c r="X53" s="157" t="str">
        <f>IF(X51="","",VLOOKUP(X51,'【要提出】シフト記号表（勤務時間帯）'!$C$5:$Y$46,23,FALSE))</f>
        <v/>
      </c>
      <c r="Y53" s="157" t="str">
        <f>IF(Y51="","",VLOOKUP(Y51,'【要提出】シフト記号表（勤務時間帯）'!$C$5:$Y$46,23,FALSE))</f>
        <v/>
      </c>
      <c r="Z53" s="157" t="str">
        <f>IF(Z51="","",VLOOKUP(Z51,'【要提出】シフト記号表（勤務時間帯）'!$C$5:$Y$46,23,FALSE))</f>
        <v/>
      </c>
      <c r="AA53" s="246" t="str">
        <f>IF(AA51="","",VLOOKUP(AA51,'【要提出】シフト記号表（勤務時間帯）'!$C$5:$Y$46,23,FALSE))</f>
        <v/>
      </c>
      <c r="AB53" s="245" t="str">
        <f>IF(AB51="","",VLOOKUP(AB51,'【要提出】シフト記号表（勤務時間帯）'!$C$5:$Y$46,23,FALSE))</f>
        <v/>
      </c>
      <c r="AC53" s="157" t="str">
        <f>IF(AC51="","",VLOOKUP(AC51,'【要提出】シフト記号表（勤務時間帯）'!$C$5:$Y$46,23,FALSE))</f>
        <v/>
      </c>
      <c r="AD53" s="157" t="str">
        <f>IF(AD51="","",VLOOKUP(AD51,'【要提出】シフト記号表（勤務時間帯）'!$C$5:$Y$46,23,FALSE))</f>
        <v/>
      </c>
      <c r="AE53" s="157" t="str">
        <f>IF(AE51="","",VLOOKUP(AE51,'【要提出】シフト記号表（勤務時間帯）'!$C$5:$Y$46,23,FALSE))</f>
        <v/>
      </c>
      <c r="AF53" s="157" t="str">
        <f>IF(AF51="","",VLOOKUP(AF51,'【要提出】シフト記号表（勤務時間帯）'!$C$5:$Y$46,23,FALSE))</f>
        <v/>
      </c>
      <c r="AG53" s="157" t="str">
        <f>IF(AG51="","",VLOOKUP(AG51,'【要提出】シフト記号表（勤務時間帯）'!$C$5:$Y$46,23,FALSE))</f>
        <v/>
      </c>
      <c r="AH53" s="246" t="str">
        <f>IF(AH51="","",VLOOKUP(AH51,'【要提出】シフト記号表（勤務時間帯）'!$C$5:$Y$46,23,FALSE))</f>
        <v/>
      </c>
      <c r="AI53" s="245" t="str">
        <f>IF(AI51="","",VLOOKUP(AI51,'【要提出】シフト記号表（勤務時間帯）'!$C$5:$Y$46,23,FALSE))</f>
        <v/>
      </c>
      <c r="AJ53" s="157" t="str">
        <f>IF(AJ51="","",VLOOKUP(AJ51,'【要提出】シフト記号表（勤務時間帯）'!$C$5:$Y$46,23,FALSE))</f>
        <v/>
      </c>
      <c r="AK53" s="157" t="str">
        <f>IF(AK51="","",VLOOKUP(AK51,'【要提出】シフト記号表（勤務時間帯）'!$C$5:$Y$46,23,FALSE))</f>
        <v/>
      </c>
      <c r="AL53" s="157" t="str">
        <f>IF(AL51="","",VLOOKUP(AL51,'【要提出】シフト記号表（勤務時間帯）'!$C$5:$Y$46,23,FALSE))</f>
        <v/>
      </c>
      <c r="AM53" s="157" t="str">
        <f>IF(AM51="","",VLOOKUP(AM51,'【要提出】シフト記号表（勤務時間帯）'!$C$5:$Y$46,23,FALSE))</f>
        <v/>
      </c>
      <c r="AN53" s="157" t="str">
        <f>IF(AN51="","",VLOOKUP(AN51,'【要提出】シフト記号表（勤務時間帯）'!$C$5:$Y$46,23,FALSE))</f>
        <v/>
      </c>
      <c r="AO53" s="246" t="str">
        <f>IF(AO51="","",VLOOKUP(AO51,'【要提出】シフト記号表（勤務時間帯）'!$C$5:$Y$46,23,FALSE))</f>
        <v/>
      </c>
      <c r="AP53" s="245" t="str">
        <f>IF(AP51="","",VLOOKUP(AP51,'【要提出】シフト記号表（勤務時間帯）'!$C$5:$Y$46,23,FALSE))</f>
        <v/>
      </c>
      <c r="AQ53" s="157" t="str">
        <f>IF(AQ51="","",VLOOKUP(AQ51,'【要提出】シフト記号表（勤務時間帯）'!$C$5:$Y$46,23,FALSE))</f>
        <v/>
      </c>
      <c r="AR53" s="157" t="str">
        <f>IF(AR51="","",VLOOKUP(AR51,'【要提出】シフト記号表（勤務時間帯）'!$C$5:$Y$46,23,FALSE))</f>
        <v/>
      </c>
      <c r="AS53" s="157" t="str">
        <f>IF(AS51="","",VLOOKUP(AS51,'【要提出】シフト記号表（勤務時間帯）'!$C$5:$Y$46,23,FALSE))</f>
        <v/>
      </c>
      <c r="AT53" s="157" t="str">
        <f>IF(AT51="","",VLOOKUP(AT51,'【要提出】シフト記号表（勤務時間帯）'!$C$5:$Y$46,23,FALSE))</f>
        <v/>
      </c>
      <c r="AU53" s="157" t="str">
        <f>IF(AU51="","",VLOOKUP(AU51,'【要提出】シフト記号表（勤務時間帯）'!$C$5:$Y$46,23,FALSE))</f>
        <v/>
      </c>
      <c r="AV53" s="246" t="str">
        <f>IF(AV51="","",VLOOKUP(AV51,'【要提出】シフト記号表（勤務時間帯）'!$C$5:$Y$46,23,FALSE))</f>
        <v/>
      </c>
      <c r="AW53" s="245" t="str">
        <f>IF(AW51="","",VLOOKUP(AW51,'【要提出】シフト記号表（勤務時間帯）'!$C$5:$Y$46,23,FALSE))</f>
        <v/>
      </c>
      <c r="AX53" s="157" t="str">
        <f>IF(AX51="","",VLOOKUP(AX51,'【要提出】シフト記号表（勤務時間帯）'!$C$5:$Y$46,23,FALSE))</f>
        <v/>
      </c>
      <c r="AY53" s="246" t="str">
        <f>IF(AY51="","",VLOOKUP(AY51,'【要提出】シフト記号表（勤務時間帯）'!$C$5:$Y$46,23,FALSE))</f>
        <v/>
      </c>
      <c r="AZ53" s="298" t="str">
        <f>IF($BC$3="計画",SUM(U53:AV53),IF($BC$3="実績",SUM(U53:AY53),""))</f>
        <v/>
      </c>
      <c r="BA53" s="299"/>
      <c r="BB53" s="300" t="str">
        <f>IF($BC$3="計画",AZ53/4,IF($BC$3="実績",(AZ53/($BC$10/7)),""))</f>
        <v/>
      </c>
      <c r="BC53" s="301"/>
      <c r="BD53" s="321"/>
      <c r="BE53" s="322"/>
      <c r="BF53" s="322"/>
      <c r="BG53" s="322"/>
      <c r="BH53" s="323"/>
    </row>
    <row r="54" spans="2:60" ht="20.25" customHeight="1" x14ac:dyDescent="0.4">
      <c r="B54" s="63"/>
      <c r="C54" s="261"/>
      <c r="D54" s="262"/>
      <c r="E54" s="263"/>
      <c r="F54" s="167"/>
      <c r="G54" s="259"/>
      <c r="H54" s="295"/>
      <c r="I54" s="280"/>
      <c r="J54" s="281"/>
      <c r="K54" s="281"/>
      <c r="L54" s="282"/>
      <c r="M54" s="330"/>
      <c r="N54" s="316"/>
      <c r="O54" s="331"/>
      <c r="P54" s="25" t="s">
        <v>18</v>
      </c>
      <c r="Q54" s="32"/>
      <c r="R54" s="32"/>
      <c r="S54" s="20"/>
      <c r="T54" s="71"/>
      <c r="U54" s="169"/>
      <c r="V54" s="170"/>
      <c r="W54" s="170"/>
      <c r="X54" s="170"/>
      <c r="Y54" s="170"/>
      <c r="Z54" s="170"/>
      <c r="AA54" s="171"/>
      <c r="AB54" s="169"/>
      <c r="AC54" s="170"/>
      <c r="AD54" s="170"/>
      <c r="AE54" s="170"/>
      <c r="AF54" s="170"/>
      <c r="AG54" s="170"/>
      <c r="AH54" s="171"/>
      <c r="AI54" s="169"/>
      <c r="AJ54" s="170"/>
      <c r="AK54" s="170"/>
      <c r="AL54" s="170"/>
      <c r="AM54" s="170"/>
      <c r="AN54" s="170"/>
      <c r="AO54" s="171"/>
      <c r="AP54" s="169"/>
      <c r="AQ54" s="170"/>
      <c r="AR54" s="170"/>
      <c r="AS54" s="170"/>
      <c r="AT54" s="170"/>
      <c r="AU54" s="170"/>
      <c r="AV54" s="171"/>
      <c r="AW54" s="169"/>
      <c r="AX54" s="170"/>
      <c r="AY54" s="174"/>
      <c r="AZ54" s="324"/>
      <c r="BA54" s="325"/>
      <c r="BB54" s="326"/>
      <c r="BC54" s="327"/>
      <c r="BD54" s="315"/>
      <c r="BE54" s="316"/>
      <c r="BF54" s="316"/>
      <c r="BG54" s="316"/>
      <c r="BH54" s="317"/>
    </row>
    <row r="55" spans="2:60" ht="20.25" customHeight="1" x14ac:dyDescent="0.4">
      <c r="B55" s="61">
        <f>B52+1</f>
        <v>11</v>
      </c>
      <c r="C55" s="264"/>
      <c r="D55" s="262"/>
      <c r="E55" s="263"/>
      <c r="F55" s="255">
        <f>C54</f>
        <v>0</v>
      </c>
      <c r="G55" s="257"/>
      <c r="H55" s="296"/>
      <c r="I55" s="283"/>
      <c r="J55" s="284"/>
      <c r="K55" s="284"/>
      <c r="L55" s="285"/>
      <c r="M55" s="332"/>
      <c r="N55" s="319"/>
      <c r="O55" s="333"/>
      <c r="P55" s="27" t="s">
        <v>86</v>
      </c>
      <c r="Q55" s="28"/>
      <c r="R55" s="28"/>
      <c r="S55" s="23"/>
      <c r="T55" s="66"/>
      <c r="U55" s="153" t="str">
        <f>IF(U54="","",VLOOKUP(U54,'【要提出】シフト記号表（勤務時間帯）'!$C$5:$W$46,21,FALSE))</f>
        <v/>
      </c>
      <c r="V55" s="154" t="str">
        <f>IF(V54="","",VLOOKUP(V54,'【要提出】シフト記号表（勤務時間帯）'!$C$5:$W$46,21,FALSE))</f>
        <v/>
      </c>
      <c r="W55" s="154" t="str">
        <f>IF(W54="","",VLOOKUP(W54,'【要提出】シフト記号表（勤務時間帯）'!$C$5:$W$46,21,FALSE))</f>
        <v/>
      </c>
      <c r="X55" s="154" t="str">
        <f>IF(X54="","",VLOOKUP(X54,'【要提出】シフト記号表（勤務時間帯）'!$C$5:$W$46,21,FALSE))</f>
        <v/>
      </c>
      <c r="Y55" s="154" t="str">
        <f>IF(Y54="","",VLOOKUP(Y54,'【要提出】シフト記号表（勤務時間帯）'!$C$5:$W$46,21,FALSE))</f>
        <v/>
      </c>
      <c r="Z55" s="154" t="str">
        <f>IF(Z54="","",VLOOKUP(Z54,'【要提出】シフト記号表（勤務時間帯）'!$C$5:$W$46,21,FALSE))</f>
        <v/>
      </c>
      <c r="AA55" s="155" t="str">
        <f>IF(AA54="","",VLOOKUP(AA54,'【要提出】シフト記号表（勤務時間帯）'!$C$5:$W$46,21,FALSE))</f>
        <v/>
      </c>
      <c r="AB55" s="153" t="str">
        <f>IF(AB54="","",VLOOKUP(AB54,'【要提出】シフト記号表（勤務時間帯）'!$C$5:$W$46,21,FALSE))</f>
        <v/>
      </c>
      <c r="AC55" s="154" t="str">
        <f>IF(AC54="","",VLOOKUP(AC54,'【要提出】シフト記号表（勤務時間帯）'!$C$5:$W$46,21,FALSE))</f>
        <v/>
      </c>
      <c r="AD55" s="154" t="str">
        <f>IF(AD54="","",VLOOKUP(AD54,'【要提出】シフト記号表（勤務時間帯）'!$C$5:$W$46,21,FALSE))</f>
        <v/>
      </c>
      <c r="AE55" s="154" t="str">
        <f>IF(AE54="","",VLOOKUP(AE54,'【要提出】シフト記号表（勤務時間帯）'!$C$5:$W$46,21,FALSE))</f>
        <v/>
      </c>
      <c r="AF55" s="154" t="str">
        <f>IF(AF54="","",VLOOKUP(AF54,'【要提出】シフト記号表（勤務時間帯）'!$C$5:$W$46,21,FALSE))</f>
        <v/>
      </c>
      <c r="AG55" s="154" t="str">
        <f>IF(AG54="","",VLOOKUP(AG54,'【要提出】シフト記号表（勤務時間帯）'!$C$5:$W$46,21,FALSE))</f>
        <v/>
      </c>
      <c r="AH55" s="155" t="str">
        <f>IF(AH54="","",VLOOKUP(AH54,'【要提出】シフト記号表（勤務時間帯）'!$C$5:$W$46,21,FALSE))</f>
        <v/>
      </c>
      <c r="AI55" s="153" t="str">
        <f>IF(AI54="","",VLOOKUP(AI54,'【要提出】シフト記号表（勤務時間帯）'!$C$5:$W$46,21,FALSE))</f>
        <v/>
      </c>
      <c r="AJ55" s="154" t="str">
        <f>IF(AJ54="","",VLOOKUP(AJ54,'【要提出】シフト記号表（勤務時間帯）'!$C$5:$W$46,21,FALSE))</f>
        <v/>
      </c>
      <c r="AK55" s="154" t="str">
        <f>IF(AK54="","",VLOOKUP(AK54,'【要提出】シフト記号表（勤務時間帯）'!$C$5:$W$46,21,FALSE))</f>
        <v/>
      </c>
      <c r="AL55" s="154" t="str">
        <f>IF(AL54="","",VLOOKUP(AL54,'【要提出】シフト記号表（勤務時間帯）'!$C$5:$W$46,21,FALSE))</f>
        <v/>
      </c>
      <c r="AM55" s="154" t="str">
        <f>IF(AM54="","",VLOOKUP(AM54,'【要提出】シフト記号表（勤務時間帯）'!$C$5:$W$46,21,FALSE))</f>
        <v/>
      </c>
      <c r="AN55" s="154" t="str">
        <f>IF(AN54="","",VLOOKUP(AN54,'【要提出】シフト記号表（勤務時間帯）'!$C$5:$W$46,21,FALSE))</f>
        <v/>
      </c>
      <c r="AO55" s="155" t="str">
        <f>IF(AO54="","",VLOOKUP(AO54,'【要提出】シフト記号表（勤務時間帯）'!$C$5:$W$46,21,FALSE))</f>
        <v/>
      </c>
      <c r="AP55" s="153" t="str">
        <f>IF(AP54="","",VLOOKUP(AP54,'【要提出】シフト記号表（勤務時間帯）'!$C$5:$W$46,21,FALSE))</f>
        <v/>
      </c>
      <c r="AQ55" s="154" t="str">
        <f>IF(AQ54="","",VLOOKUP(AQ54,'【要提出】シフト記号表（勤務時間帯）'!$C$5:$W$46,21,FALSE))</f>
        <v/>
      </c>
      <c r="AR55" s="154" t="str">
        <f>IF(AR54="","",VLOOKUP(AR54,'【要提出】シフト記号表（勤務時間帯）'!$C$5:$W$46,21,FALSE))</f>
        <v/>
      </c>
      <c r="AS55" s="154" t="str">
        <f>IF(AS54="","",VLOOKUP(AS54,'【要提出】シフト記号表（勤務時間帯）'!$C$5:$W$46,21,FALSE))</f>
        <v/>
      </c>
      <c r="AT55" s="154" t="str">
        <f>IF(AT54="","",VLOOKUP(AT54,'【要提出】シフト記号表（勤務時間帯）'!$C$5:$W$46,21,FALSE))</f>
        <v/>
      </c>
      <c r="AU55" s="154" t="str">
        <f>IF(AU54="","",VLOOKUP(AU54,'【要提出】シフト記号表（勤務時間帯）'!$C$5:$W$46,21,FALSE))</f>
        <v/>
      </c>
      <c r="AV55" s="155" t="str">
        <f>IF(AV54="","",VLOOKUP(AV54,'【要提出】シフト記号表（勤務時間帯）'!$C$5:$W$46,21,FALSE))</f>
        <v/>
      </c>
      <c r="AW55" s="153" t="str">
        <f>IF(AW54="","",VLOOKUP(AW54,'【要提出】シフト記号表（勤務時間帯）'!$C$5:$W$46,21,FALSE))</f>
        <v/>
      </c>
      <c r="AX55" s="154" t="str">
        <f>IF(AX54="","",VLOOKUP(AX54,'【要提出】シフト記号表（勤務時間帯）'!$C$5:$W$46,21,FALSE))</f>
        <v/>
      </c>
      <c r="AY55" s="156" t="str">
        <f>IF(AY54="","",VLOOKUP(AY54,'【要提出】シフト記号表（勤務時間帯）'!$C$5:$W$46,21,FALSE))</f>
        <v/>
      </c>
      <c r="AZ55" s="302">
        <f>IF($BC$3="４週",SUM(U55:AV55),IF($BC$3="歴月",SUM(U55:AY55),""))</f>
        <v>0</v>
      </c>
      <c r="BA55" s="303"/>
      <c r="BB55" s="328">
        <f>IF($BC$3="４週",AZ55/4,IF($BC$3="歴月",AZ55/($BC$8/7),""))</f>
        <v>0</v>
      </c>
      <c r="BC55" s="329"/>
      <c r="BD55" s="318"/>
      <c r="BE55" s="319"/>
      <c r="BF55" s="319"/>
      <c r="BG55" s="319"/>
      <c r="BH55" s="320"/>
    </row>
    <row r="56" spans="2:60" ht="20.25" customHeight="1" x14ac:dyDescent="0.4">
      <c r="B56" s="62"/>
      <c r="C56" s="264"/>
      <c r="D56" s="262"/>
      <c r="E56" s="263"/>
      <c r="F56" s="253"/>
      <c r="G56" s="253">
        <f>C54</f>
        <v>0</v>
      </c>
      <c r="H56" s="297"/>
      <c r="I56" s="283"/>
      <c r="J56" s="284"/>
      <c r="K56" s="284"/>
      <c r="L56" s="285"/>
      <c r="M56" s="334"/>
      <c r="N56" s="322"/>
      <c r="O56" s="335"/>
      <c r="P56" s="54" t="s">
        <v>87</v>
      </c>
      <c r="Q56" s="55"/>
      <c r="R56" s="55"/>
      <c r="S56" s="56"/>
      <c r="T56" s="72"/>
      <c r="U56" s="245" t="str">
        <f>IF(U54="","",VLOOKUP(U54,'【要提出】シフト記号表（勤務時間帯）'!$C$5:$Y$46,23,FALSE))</f>
        <v/>
      </c>
      <c r="V56" s="157" t="str">
        <f>IF(V54="","",VLOOKUP(V54,'【要提出】シフト記号表（勤務時間帯）'!$C$5:$Y$46,23,FALSE))</f>
        <v/>
      </c>
      <c r="W56" s="157" t="str">
        <f>IF(W54="","",VLOOKUP(W54,'【要提出】シフト記号表（勤務時間帯）'!$C$5:$Y$46,23,FALSE))</f>
        <v/>
      </c>
      <c r="X56" s="157" t="str">
        <f>IF(X54="","",VLOOKUP(X54,'【要提出】シフト記号表（勤務時間帯）'!$C$5:$Y$46,23,FALSE))</f>
        <v/>
      </c>
      <c r="Y56" s="157" t="str">
        <f>IF(Y54="","",VLOOKUP(Y54,'【要提出】シフト記号表（勤務時間帯）'!$C$5:$Y$46,23,FALSE))</f>
        <v/>
      </c>
      <c r="Z56" s="157" t="str">
        <f>IF(Z54="","",VLOOKUP(Z54,'【要提出】シフト記号表（勤務時間帯）'!$C$5:$Y$46,23,FALSE))</f>
        <v/>
      </c>
      <c r="AA56" s="246" t="str">
        <f>IF(AA54="","",VLOOKUP(AA54,'【要提出】シフト記号表（勤務時間帯）'!$C$5:$Y$46,23,FALSE))</f>
        <v/>
      </c>
      <c r="AB56" s="245" t="str">
        <f>IF(AB54="","",VLOOKUP(AB54,'【要提出】シフト記号表（勤務時間帯）'!$C$5:$Y$46,23,FALSE))</f>
        <v/>
      </c>
      <c r="AC56" s="157" t="str">
        <f>IF(AC54="","",VLOOKUP(AC54,'【要提出】シフト記号表（勤務時間帯）'!$C$5:$Y$46,23,FALSE))</f>
        <v/>
      </c>
      <c r="AD56" s="157" t="str">
        <f>IF(AD54="","",VLOOKUP(AD54,'【要提出】シフト記号表（勤務時間帯）'!$C$5:$Y$46,23,FALSE))</f>
        <v/>
      </c>
      <c r="AE56" s="157" t="str">
        <f>IF(AE54="","",VLOOKUP(AE54,'【要提出】シフト記号表（勤務時間帯）'!$C$5:$Y$46,23,FALSE))</f>
        <v/>
      </c>
      <c r="AF56" s="157" t="str">
        <f>IF(AF54="","",VLOOKUP(AF54,'【要提出】シフト記号表（勤務時間帯）'!$C$5:$Y$46,23,FALSE))</f>
        <v/>
      </c>
      <c r="AG56" s="157" t="str">
        <f>IF(AG54="","",VLOOKUP(AG54,'【要提出】シフト記号表（勤務時間帯）'!$C$5:$Y$46,23,FALSE))</f>
        <v/>
      </c>
      <c r="AH56" s="246" t="str">
        <f>IF(AH54="","",VLOOKUP(AH54,'【要提出】シフト記号表（勤務時間帯）'!$C$5:$Y$46,23,FALSE))</f>
        <v/>
      </c>
      <c r="AI56" s="245" t="str">
        <f>IF(AI54="","",VLOOKUP(AI54,'【要提出】シフト記号表（勤務時間帯）'!$C$5:$Y$46,23,FALSE))</f>
        <v/>
      </c>
      <c r="AJ56" s="157" t="str">
        <f>IF(AJ54="","",VLOOKUP(AJ54,'【要提出】シフト記号表（勤務時間帯）'!$C$5:$Y$46,23,FALSE))</f>
        <v/>
      </c>
      <c r="AK56" s="157" t="str">
        <f>IF(AK54="","",VLOOKUP(AK54,'【要提出】シフト記号表（勤務時間帯）'!$C$5:$Y$46,23,FALSE))</f>
        <v/>
      </c>
      <c r="AL56" s="157" t="str">
        <f>IF(AL54="","",VLOOKUP(AL54,'【要提出】シフト記号表（勤務時間帯）'!$C$5:$Y$46,23,FALSE))</f>
        <v/>
      </c>
      <c r="AM56" s="157" t="str">
        <f>IF(AM54="","",VLOOKUP(AM54,'【要提出】シフト記号表（勤務時間帯）'!$C$5:$Y$46,23,FALSE))</f>
        <v/>
      </c>
      <c r="AN56" s="157" t="str">
        <f>IF(AN54="","",VLOOKUP(AN54,'【要提出】シフト記号表（勤務時間帯）'!$C$5:$Y$46,23,FALSE))</f>
        <v/>
      </c>
      <c r="AO56" s="246" t="str">
        <f>IF(AO54="","",VLOOKUP(AO54,'【要提出】シフト記号表（勤務時間帯）'!$C$5:$Y$46,23,FALSE))</f>
        <v/>
      </c>
      <c r="AP56" s="245" t="str">
        <f>IF(AP54="","",VLOOKUP(AP54,'【要提出】シフト記号表（勤務時間帯）'!$C$5:$Y$46,23,FALSE))</f>
        <v/>
      </c>
      <c r="AQ56" s="157" t="str">
        <f>IF(AQ54="","",VLOOKUP(AQ54,'【要提出】シフト記号表（勤務時間帯）'!$C$5:$Y$46,23,FALSE))</f>
        <v/>
      </c>
      <c r="AR56" s="157" t="str">
        <f>IF(AR54="","",VLOOKUP(AR54,'【要提出】シフト記号表（勤務時間帯）'!$C$5:$Y$46,23,FALSE))</f>
        <v/>
      </c>
      <c r="AS56" s="157" t="str">
        <f>IF(AS54="","",VLOOKUP(AS54,'【要提出】シフト記号表（勤務時間帯）'!$C$5:$Y$46,23,FALSE))</f>
        <v/>
      </c>
      <c r="AT56" s="157" t="str">
        <f>IF(AT54="","",VLOOKUP(AT54,'【要提出】シフト記号表（勤務時間帯）'!$C$5:$Y$46,23,FALSE))</f>
        <v/>
      </c>
      <c r="AU56" s="157" t="str">
        <f>IF(AU54="","",VLOOKUP(AU54,'【要提出】シフト記号表（勤務時間帯）'!$C$5:$Y$46,23,FALSE))</f>
        <v/>
      </c>
      <c r="AV56" s="246" t="str">
        <f>IF(AV54="","",VLOOKUP(AV54,'【要提出】シフト記号表（勤務時間帯）'!$C$5:$Y$46,23,FALSE))</f>
        <v/>
      </c>
      <c r="AW56" s="245" t="str">
        <f>IF(AW54="","",VLOOKUP(AW54,'【要提出】シフト記号表（勤務時間帯）'!$C$5:$Y$46,23,FALSE))</f>
        <v/>
      </c>
      <c r="AX56" s="157" t="str">
        <f>IF(AX54="","",VLOOKUP(AX54,'【要提出】シフト記号表（勤務時間帯）'!$C$5:$Y$46,23,FALSE))</f>
        <v/>
      </c>
      <c r="AY56" s="246" t="str">
        <f>IF(AY54="","",VLOOKUP(AY54,'【要提出】シフト記号表（勤務時間帯）'!$C$5:$Y$46,23,FALSE))</f>
        <v/>
      </c>
      <c r="AZ56" s="298" t="str">
        <f>IF($BC$3="計画",SUM(U56:AV56),IF($BC$3="実績",SUM(U56:AY56),""))</f>
        <v/>
      </c>
      <c r="BA56" s="299"/>
      <c r="BB56" s="300" t="str">
        <f>IF($BC$3="計画",AZ56/4,IF($BC$3="実績",(AZ56/($BC$10/7)),""))</f>
        <v/>
      </c>
      <c r="BC56" s="301"/>
      <c r="BD56" s="321"/>
      <c r="BE56" s="322"/>
      <c r="BF56" s="322"/>
      <c r="BG56" s="322"/>
      <c r="BH56" s="323"/>
    </row>
    <row r="57" spans="2:60" ht="20.25" customHeight="1" x14ac:dyDescent="0.4">
      <c r="B57" s="63"/>
      <c r="C57" s="261"/>
      <c r="D57" s="262"/>
      <c r="E57" s="263"/>
      <c r="F57" s="167"/>
      <c r="G57" s="259"/>
      <c r="H57" s="295"/>
      <c r="I57" s="280"/>
      <c r="J57" s="281"/>
      <c r="K57" s="281"/>
      <c r="L57" s="282"/>
      <c r="M57" s="330"/>
      <c r="N57" s="316"/>
      <c r="O57" s="331"/>
      <c r="P57" s="25" t="s">
        <v>18</v>
      </c>
      <c r="Q57" s="32"/>
      <c r="R57" s="32"/>
      <c r="S57" s="20"/>
      <c r="T57" s="71"/>
      <c r="U57" s="169"/>
      <c r="V57" s="170"/>
      <c r="W57" s="170"/>
      <c r="X57" s="170"/>
      <c r="Y57" s="170"/>
      <c r="Z57" s="170"/>
      <c r="AA57" s="171"/>
      <c r="AB57" s="169"/>
      <c r="AC57" s="170"/>
      <c r="AD57" s="170"/>
      <c r="AE57" s="170"/>
      <c r="AF57" s="170"/>
      <c r="AG57" s="170"/>
      <c r="AH57" s="171"/>
      <c r="AI57" s="169"/>
      <c r="AJ57" s="170"/>
      <c r="AK57" s="170"/>
      <c r="AL57" s="170"/>
      <c r="AM57" s="170"/>
      <c r="AN57" s="170"/>
      <c r="AO57" s="171"/>
      <c r="AP57" s="169"/>
      <c r="AQ57" s="170"/>
      <c r="AR57" s="170"/>
      <c r="AS57" s="170"/>
      <c r="AT57" s="170"/>
      <c r="AU57" s="170"/>
      <c r="AV57" s="171"/>
      <c r="AW57" s="169"/>
      <c r="AX57" s="170"/>
      <c r="AY57" s="174"/>
      <c r="AZ57" s="324"/>
      <c r="BA57" s="325"/>
      <c r="BB57" s="326"/>
      <c r="BC57" s="327"/>
      <c r="BD57" s="315"/>
      <c r="BE57" s="316"/>
      <c r="BF57" s="316"/>
      <c r="BG57" s="316"/>
      <c r="BH57" s="317"/>
    </row>
    <row r="58" spans="2:60" ht="20.25" customHeight="1" x14ac:dyDescent="0.4">
      <c r="B58" s="61">
        <f>B55+1</f>
        <v>12</v>
      </c>
      <c r="C58" s="264"/>
      <c r="D58" s="262"/>
      <c r="E58" s="263"/>
      <c r="F58" s="255">
        <f>C57</f>
        <v>0</v>
      </c>
      <c r="G58" s="257"/>
      <c r="H58" s="296"/>
      <c r="I58" s="283"/>
      <c r="J58" s="284"/>
      <c r="K58" s="284"/>
      <c r="L58" s="285"/>
      <c r="M58" s="332"/>
      <c r="N58" s="319"/>
      <c r="O58" s="333"/>
      <c r="P58" s="27" t="s">
        <v>86</v>
      </c>
      <c r="Q58" s="28"/>
      <c r="R58" s="28"/>
      <c r="S58" s="23"/>
      <c r="T58" s="66"/>
      <c r="U58" s="153" t="str">
        <f>IF(U57="","",VLOOKUP(U57,'【要提出】シフト記号表（勤務時間帯）'!$C$5:$W$46,21,FALSE))</f>
        <v/>
      </c>
      <c r="V58" s="154" t="str">
        <f>IF(V57="","",VLOOKUP(V57,'【要提出】シフト記号表（勤務時間帯）'!$C$5:$W$46,21,FALSE))</f>
        <v/>
      </c>
      <c r="W58" s="154" t="str">
        <f>IF(W57="","",VLOOKUP(W57,'【要提出】シフト記号表（勤務時間帯）'!$C$5:$W$46,21,FALSE))</f>
        <v/>
      </c>
      <c r="X58" s="154" t="str">
        <f>IF(X57="","",VLOOKUP(X57,'【要提出】シフト記号表（勤務時間帯）'!$C$5:$W$46,21,FALSE))</f>
        <v/>
      </c>
      <c r="Y58" s="154" t="str">
        <f>IF(Y57="","",VLOOKUP(Y57,'【要提出】シフト記号表（勤務時間帯）'!$C$5:$W$46,21,FALSE))</f>
        <v/>
      </c>
      <c r="Z58" s="154" t="str">
        <f>IF(Z57="","",VLOOKUP(Z57,'【要提出】シフト記号表（勤務時間帯）'!$C$5:$W$46,21,FALSE))</f>
        <v/>
      </c>
      <c r="AA58" s="155" t="str">
        <f>IF(AA57="","",VLOOKUP(AA57,'【要提出】シフト記号表（勤務時間帯）'!$C$5:$W$46,21,FALSE))</f>
        <v/>
      </c>
      <c r="AB58" s="153" t="str">
        <f>IF(AB57="","",VLOOKUP(AB57,'【要提出】シフト記号表（勤務時間帯）'!$C$5:$W$46,21,FALSE))</f>
        <v/>
      </c>
      <c r="AC58" s="154" t="str">
        <f>IF(AC57="","",VLOOKUP(AC57,'【要提出】シフト記号表（勤務時間帯）'!$C$5:$W$46,21,FALSE))</f>
        <v/>
      </c>
      <c r="AD58" s="154" t="str">
        <f>IF(AD57="","",VLOOKUP(AD57,'【要提出】シフト記号表（勤務時間帯）'!$C$5:$W$46,21,FALSE))</f>
        <v/>
      </c>
      <c r="AE58" s="154" t="str">
        <f>IF(AE57="","",VLOOKUP(AE57,'【要提出】シフト記号表（勤務時間帯）'!$C$5:$W$46,21,FALSE))</f>
        <v/>
      </c>
      <c r="AF58" s="154" t="str">
        <f>IF(AF57="","",VLOOKUP(AF57,'【要提出】シフト記号表（勤務時間帯）'!$C$5:$W$46,21,FALSE))</f>
        <v/>
      </c>
      <c r="AG58" s="154" t="str">
        <f>IF(AG57="","",VLOOKUP(AG57,'【要提出】シフト記号表（勤務時間帯）'!$C$5:$W$46,21,FALSE))</f>
        <v/>
      </c>
      <c r="AH58" s="155" t="str">
        <f>IF(AH57="","",VLOOKUP(AH57,'【要提出】シフト記号表（勤務時間帯）'!$C$5:$W$46,21,FALSE))</f>
        <v/>
      </c>
      <c r="AI58" s="153" t="str">
        <f>IF(AI57="","",VLOOKUP(AI57,'【要提出】シフト記号表（勤務時間帯）'!$C$5:$W$46,21,FALSE))</f>
        <v/>
      </c>
      <c r="AJ58" s="154" t="str">
        <f>IF(AJ57="","",VLOOKUP(AJ57,'【要提出】シフト記号表（勤務時間帯）'!$C$5:$W$46,21,FALSE))</f>
        <v/>
      </c>
      <c r="AK58" s="154" t="str">
        <f>IF(AK57="","",VLOOKUP(AK57,'【要提出】シフト記号表（勤務時間帯）'!$C$5:$W$46,21,FALSE))</f>
        <v/>
      </c>
      <c r="AL58" s="154" t="str">
        <f>IF(AL57="","",VLOOKUP(AL57,'【要提出】シフト記号表（勤務時間帯）'!$C$5:$W$46,21,FALSE))</f>
        <v/>
      </c>
      <c r="AM58" s="154" t="str">
        <f>IF(AM57="","",VLOOKUP(AM57,'【要提出】シフト記号表（勤務時間帯）'!$C$5:$W$46,21,FALSE))</f>
        <v/>
      </c>
      <c r="AN58" s="154" t="str">
        <f>IF(AN57="","",VLOOKUP(AN57,'【要提出】シフト記号表（勤務時間帯）'!$C$5:$W$46,21,FALSE))</f>
        <v/>
      </c>
      <c r="AO58" s="155" t="str">
        <f>IF(AO57="","",VLOOKUP(AO57,'【要提出】シフト記号表（勤務時間帯）'!$C$5:$W$46,21,FALSE))</f>
        <v/>
      </c>
      <c r="AP58" s="153" t="str">
        <f>IF(AP57="","",VLOOKUP(AP57,'【要提出】シフト記号表（勤務時間帯）'!$C$5:$W$46,21,FALSE))</f>
        <v/>
      </c>
      <c r="AQ58" s="154" t="str">
        <f>IF(AQ57="","",VLOOKUP(AQ57,'【要提出】シフト記号表（勤務時間帯）'!$C$5:$W$46,21,FALSE))</f>
        <v/>
      </c>
      <c r="AR58" s="154" t="str">
        <f>IF(AR57="","",VLOOKUP(AR57,'【要提出】シフト記号表（勤務時間帯）'!$C$5:$W$46,21,FALSE))</f>
        <v/>
      </c>
      <c r="AS58" s="154" t="str">
        <f>IF(AS57="","",VLOOKUP(AS57,'【要提出】シフト記号表（勤務時間帯）'!$C$5:$W$46,21,FALSE))</f>
        <v/>
      </c>
      <c r="AT58" s="154" t="str">
        <f>IF(AT57="","",VLOOKUP(AT57,'【要提出】シフト記号表（勤務時間帯）'!$C$5:$W$46,21,FALSE))</f>
        <v/>
      </c>
      <c r="AU58" s="154" t="str">
        <f>IF(AU57="","",VLOOKUP(AU57,'【要提出】シフト記号表（勤務時間帯）'!$C$5:$W$46,21,FALSE))</f>
        <v/>
      </c>
      <c r="AV58" s="155" t="str">
        <f>IF(AV57="","",VLOOKUP(AV57,'【要提出】シフト記号表（勤務時間帯）'!$C$5:$W$46,21,FALSE))</f>
        <v/>
      </c>
      <c r="AW58" s="153" t="str">
        <f>IF(AW57="","",VLOOKUP(AW57,'【要提出】シフト記号表（勤務時間帯）'!$C$5:$W$46,21,FALSE))</f>
        <v/>
      </c>
      <c r="AX58" s="154" t="str">
        <f>IF(AX57="","",VLOOKUP(AX57,'【要提出】シフト記号表（勤務時間帯）'!$C$5:$W$46,21,FALSE))</f>
        <v/>
      </c>
      <c r="AY58" s="156" t="str">
        <f>IF(AY57="","",VLOOKUP(AY57,'【要提出】シフト記号表（勤務時間帯）'!$C$5:$W$46,21,FALSE))</f>
        <v/>
      </c>
      <c r="AZ58" s="302">
        <f>IF($BC$3="４週",SUM(U58:AV58),IF($BC$3="歴月",SUM(U58:AY58),""))</f>
        <v>0</v>
      </c>
      <c r="BA58" s="303"/>
      <c r="BB58" s="328">
        <f>IF($BC$3="４週",AZ58/4,IF($BC$3="歴月",AZ58/($BC$8/7),""))</f>
        <v>0</v>
      </c>
      <c r="BC58" s="329"/>
      <c r="BD58" s="318"/>
      <c r="BE58" s="319"/>
      <c r="BF58" s="319"/>
      <c r="BG58" s="319"/>
      <c r="BH58" s="320"/>
    </row>
    <row r="59" spans="2:60" ht="20.25" customHeight="1" x14ac:dyDescent="0.4">
      <c r="B59" s="62"/>
      <c r="C59" s="264"/>
      <c r="D59" s="262"/>
      <c r="E59" s="263"/>
      <c r="F59" s="253"/>
      <c r="G59" s="253">
        <f>C57</f>
        <v>0</v>
      </c>
      <c r="H59" s="297"/>
      <c r="I59" s="283"/>
      <c r="J59" s="284"/>
      <c r="K59" s="284"/>
      <c r="L59" s="285"/>
      <c r="M59" s="334"/>
      <c r="N59" s="322"/>
      <c r="O59" s="335"/>
      <c r="P59" s="54" t="s">
        <v>87</v>
      </c>
      <c r="Q59" s="55"/>
      <c r="R59" s="55"/>
      <c r="S59" s="56"/>
      <c r="T59" s="72"/>
      <c r="U59" s="245" t="str">
        <f>IF(U57="","",VLOOKUP(U57,'【要提出】シフト記号表（勤務時間帯）'!$C$5:$Y$46,23,FALSE))</f>
        <v/>
      </c>
      <c r="V59" s="157" t="str">
        <f>IF(V57="","",VLOOKUP(V57,'【要提出】シフト記号表（勤務時間帯）'!$C$5:$Y$46,23,FALSE))</f>
        <v/>
      </c>
      <c r="W59" s="157" t="str">
        <f>IF(W57="","",VLOOKUP(W57,'【要提出】シフト記号表（勤務時間帯）'!$C$5:$Y$46,23,FALSE))</f>
        <v/>
      </c>
      <c r="X59" s="157" t="str">
        <f>IF(X57="","",VLOOKUP(X57,'【要提出】シフト記号表（勤務時間帯）'!$C$5:$Y$46,23,FALSE))</f>
        <v/>
      </c>
      <c r="Y59" s="157" t="str">
        <f>IF(Y57="","",VLOOKUP(Y57,'【要提出】シフト記号表（勤務時間帯）'!$C$5:$Y$46,23,FALSE))</f>
        <v/>
      </c>
      <c r="Z59" s="157" t="str">
        <f>IF(Z57="","",VLOOKUP(Z57,'【要提出】シフト記号表（勤務時間帯）'!$C$5:$Y$46,23,FALSE))</f>
        <v/>
      </c>
      <c r="AA59" s="246" t="str">
        <f>IF(AA57="","",VLOOKUP(AA57,'【要提出】シフト記号表（勤務時間帯）'!$C$5:$Y$46,23,FALSE))</f>
        <v/>
      </c>
      <c r="AB59" s="245" t="str">
        <f>IF(AB57="","",VLOOKUP(AB57,'【要提出】シフト記号表（勤務時間帯）'!$C$5:$Y$46,23,FALSE))</f>
        <v/>
      </c>
      <c r="AC59" s="157" t="str">
        <f>IF(AC57="","",VLOOKUP(AC57,'【要提出】シフト記号表（勤務時間帯）'!$C$5:$Y$46,23,FALSE))</f>
        <v/>
      </c>
      <c r="AD59" s="157" t="str">
        <f>IF(AD57="","",VLOOKUP(AD57,'【要提出】シフト記号表（勤務時間帯）'!$C$5:$Y$46,23,FALSE))</f>
        <v/>
      </c>
      <c r="AE59" s="157" t="str">
        <f>IF(AE57="","",VLOOKUP(AE57,'【要提出】シフト記号表（勤務時間帯）'!$C$5:$Y$46,23,FALSE))</f>
        <v/>
      </c>
      <c r="AF59" s="157" t="str">
        <f>IF(AF57="","",VLOOKUP(AF57,'【要提出】シフト記号表（勤務時間帯）'!$C$5:$Y$46,23,FALSE))</f>
        <v/>
      </c>
      <c r="AG59" s="157" t="str">
        <f>IF(AG57="","",VLOOKUP(AG57,'【要提出】シフト記号表（勤務時間帯）'!$C$5:$Y$46,23,FALSE))</f>
        <v/>
      </c>
      <c r="AH59" s="246" t="str">
        <f>IF(AH57="","",VLOOKUP(AH57,'【要提出】シフト記号表（勤務時間帯）'!$C$5:$Y$46,23,FALSE))</f>
        <v/>
      </c>
      <c r="AI59" s="245" t="str">
        <f>IF(AI57="","",VLOOKUP(AI57,'【要提出】シフト記号表（勤務時間帯）'!$C$5:$Y$46,23,FALSE))</f>
        <v/>
      </c>
      <c r="AJ59" s="157" t="str">
        <f>IF(AJ57="","",VLOOKUP(AJ57,'【要提出】シフト記号表（勤務時間帯）'!$C$5:$Y$46,23,FALSE))</f>
        <v/>
      </c>
      <c r="AK59" s="157" t="str">
        <f>IF(AK57="","",VLOOKUP(AK57,'【要提出】シフト記号表（勤務時間帯）'!$C$5:$Y$46,23,FALSE))</f>
        <v/>
      </c>
      <c r="AL59" s="157" t="str">
        <f>IF(AL57="","",VLOOKUP(AL57,'【要提出】シフト記号表（勤務時間帯）'!$C$5:$Y$46,23,FALSE))</f>
        <v/>
      </c>
      <c r="AM59" s="157" t="str">
        <f>IF(AM57="","",VLOOKUP(AM57,'【要提出】シフト記号表（勤務時間帯）'!$C$5:$Y$46,23,FALSE))</f>
        <v/>
      </c>
      <c r="AN59" s="157" t="str">
        <f>IF(AN57="","",VLOOKUP(AN57,'【要提出】シフト記号表（勤務時間帯）'!$C$5:$Y$46,23,FALSE))</f>
        <v/>
      </c>
      <c r="AO59" s="246" t="str">
        <f>IF(AO57="","",VLOOKUP(AO57,'【要提出】シフト記号表（勤務時間帯）'!$C$5:$Y$46,23,FALSE))</f>
        <v/>
      </c>
      <c r="AP59" s="245" t="str">
        <f>IF(AP57="","",VLOOKUP(AP57,'【要提出】シフト記号表（勤務時間帯）'!$C$5:$Y$46,23,FALSE))</f>
        <v/>
      </c>
      <c r="AQ59" s="157" t="str">
        <f>IF(AQ57="","",VLOOKUP(AQ57,'【要提出】シフト記号表（勤務時間帯）'!$C$5:$Y$46,23,FALSE))</f>
        <v/>
      </c>
      <c r="AR59" s="157" t="str">
        <f>IF(AR57="","",VLOOKUP(AR57,'【要提出】シフト記号表（勤務時間帯）'!$C$5:$Y$46,23,FALSE))</f>
        <v/>
      </c>
      <c r="AS59" s="157" t="str">
        <f>IF(AS57="","",VLOOKUP(AS57,'【要提出】シフト記号表（勤務時間帯）'!$C$5:$Y$46,23,FALSE))</f>
        <v/>
      </c>
      <c r="AT59" s="157" t="str">
        <f>IF(AT57="","",VLOOKUP(AT57,'【要提出】シフト記号表（勤務時間帯）'!$C$5:$Y$46,23,FALSE))</f>
        <v/>
      </c>
      <c r="AU59" s="157" t="str">
        <f>IF(AU57="","",VLOOKUP(AU57,'【要提出】シフト記号表（勤務時間帯）'!$C$5:$Y$46,23,FALSE))</f>
        <v/>
      </c>
      <c r="AV59" s="246" t="str">
        <f>IF(AV57="","",VLOOKUP(AV57,'【要提出】シフト記号表（勤務時間帯）'!$C$5:$Y$46,23,FALSE))</f>
        <v/>
      </c>
      <c r="AW59" s="245" t="str">
        <f>IF(AW57="","",VLOOKUP(AW57,'【要提出】シフト記号表（勤務時間帯）'!$C$5:$Y$46,23,FALSE))</f>
        <v/>
      </c>
      <c r="AX59" s="157" t="str">
        <f>IF(AX57="","",VLOOKUP(AX57,'【要提出】シフト記号表（勤務時間帯）'!$C$5:$Y$46,23,FALSE))</f>
        <v/>
      </c>
      <c r="AY59" s="246" t="str">
        <f>IF(AY57="","",VLOOKUP(AY57,'【要提出】シフト記号表（勤務時間帯）'!$C$5:$Y$46,23,FALSE))</f>
        <v/>
      </c>
      <c r="AZ59" s="298" t="str">
        <f>IF($BC$3="計画",SUM(U59:AV59),IF($BC$3="実績",SUM(U59:AY59),""))</f>
        <v/>
      </c>
      <c r="BA59" s="299"/>
      <c r="BB59" s="300" t="str">
        <f>IF($BC$3="計画",AZ59/4,IF($BC$3="実績",(AZ59/($BC$10/7)),""))</f>
        <v/>
      </c>
      <c r="BC59" s="301"/>
      <c r="BD59" s="321"/>
      <c r="BE59" s="322"/>
      <c r="BF59" s="322"/>
      <c r="BG59" s="322"/>
      <c r="BH59" s="323"/>
    </row>
    <row r="60" spans="2:60" ht="20.25" customHeight="1" x14ac:dyDescent="0.4">
      <c r="B60" s="63"/>
      <c r="C60" s="261"/>
      <c r="D60" s="262"/>
      <c r="E60" s="263"/>
      <c r="F60" s="167"/>
      <c r="G60" s="259"/>
      <c r="H60" s="295"/>
      <c r="I60" s="280"/>
      <c r="J60" s="281"/>
      <c r="K60" s="281"/>
      <c r="L60" s="282"/>
      <c r="M60" s="330"/>
      <c r="N60" s="316"/>
      <c r="O60" s="331"/>
      <c r="P60" s="25" t="s">
        <v>18</v>
      </c>
      <c r="Q60" s="32"/>
      <c r="R60" s="32"/>
      <c r="S60" s="20"/>
      <c r="T60" s="71"/>
      <c r="U60" s="169"/>
      <c r="V60" s="170"/>
      <c r="W60" s="170"/>
      <c r="X60" s="170"/>
      <c r="Y60" s="170"/>
      <c r="Z60" s="170"/>
      <c r="AA60" s="171"/>
      <c r="AB60" s="169"/>
      <c r="AC60" s="170"/>
      <c r="AD60" s="170"/>
      <c r="AE60" s="170"/>
      <c r="AF60" s="170"/>
      <c r="AG60" s="170"/>
      <c r="AH60" s="171"/>
      <c r="AI60" s="169"/>
      <c r="AJ60" s="170"/>
      <c r="AK60" s="170"/>
      <c r="AL60" s="170"/>
      <c r="AM60" s="170"/>
      <c r="AN60" s="170"/>
      <c r="AO60" s="171"/>
      <c r="AP60" s="169"/>
      <c r="AQ60" s="170"/>
      <c r="AR60" s="170"/>
      <c r="AS60" s="170"/>
      <c r="AT60" s="170"/>
      <c r="AU60" s="170"/>
      <c r="AV60" s="171"/>
      <c r="AW60" s="169"/>
      <c r="AX60" s="170"/>
      <c r="AY60" s="174"/>
      <c r="AZ60" s="324"/>
      <c r="BA60" s="325"/>
      <c r="BB60" s="326"/>
      <c r="BC60" s="327"/>
      <c r="BD60" s="315"/>
      <c r="BE60" s="316"/>
      <c r="BF60" s="316"/>
      <c r="BG60" s="316"/>
      <c r="BH60" s="317"/>
    </row>
    <row r="61" spans="2:60" ht="20.25" customHeight="1" x14ac:dyDescent="0.4">
      <c r="B61" s="61">
        <f>B58+1</f>
        <v>13</v>
      </c>
      <c r="C61" s="264"/>
      <c r="D61" s="262"/>
      <c r="E61" s="263"/>
      <c r="F61" s="255">
        <f>C60</f>
        <v>0</v>
      </c>
      <c r="G61" s="257"/>
      <c r="H61" s="296"/>
      <c r="I61" s="283"/>
      <c r="J61" s="284"/>
      <c r="K61" s="284"/>
      <c r="L61" s="285"/>
      <c r="M61" s="332"/>
      <c r="N61" s="319"/>
      <c r="O61" s="333"/>
      <c r="P61" s="27" t="s">
        <v>86</v>
      </c>
      <c r="Q61" s="28"/>
      <c r="R61" s="28"/>
      <c r="S61" s="23"/>
      <c r="T61" s="66"/>
      <c r="U61" s="153" t="str">
        <f>IF(U60="","",VLOOKUP(U60,'【要提出】シフト記号表（勤務時間帯）'!$C$5:$W$46,21,FALSE))</f>
        <v/>
      </c>
      <c r="V61" s="154" t="str">
        <f>IF(V60="","",VLOOKUP(V60,'【要提出】シフト記号表（勤務時間帯）'!$C$5:$W$46,21,FALSE))</f>
        <v/>
      </c>
      <c r="W61" s="154" t="str">
        <f>IF(W60="","",VLOOKUP(W60,'【要提出】シフト記号表（勤務時間帯）'!$C$5:$W$46,21,FALSE))</f>
        <v/>
      </c>
      <c r="X61" s="154" t="str">
        <f>IF(X60="","",VLOOKUP(X60,'【要提出】シフト記号表（勤務時間帯）'!$C$5:$W$46,21,FALSE))</f>
        <v/>
      </c>
      <c r="Y61" s="154" t="str">
        <f>IF(Y60="","",VLOOKUP(Y60,'【要提出】シフト記号表（勤務時間帯）'!$C$5:$W$46,21,FALSE))</f>
        <v/>
      </c>
      <c r="Z61" s="154" t="str">
        <f>IF(Z60="","",VLOOKUP(Z60,'【要提出】シフト記号表（勤務時間帯）'!$C$5:$W$46,21,FALSE))</f>
        <v/>
      </c>
      <c r="AA61" s="155" t="str">
        <f>IF(AA60="","",VLOOKUP(AA60,'【要提出】シフト記号表（勤務時間帯）'!$C$5:$W$46,21,FALSE))</f>
        <v/>
      </c>
      <c r="AB61" s="153" t="str">
        <f>IF(AB60="","",VLOOKUP(AB60,'【要提出】シフト記号表（勤務時間帯）'!$C$5:$W$46,21,FALSE))</f>
        <v/>
      </c>
      <c r="AC61" s="154" t="str">
        <f>IF(AC60="","",VLOOKUP(AC60,'【要提出】シフト記号表（勤務時間帯）'!$C$5:$W$46,21,FALSE))</f>
        <v/>
      </c>
      <c r="AD61" s="154" t="str">
        <f>IF(AD60="","",VLOOKUP(AD60,'【要提出】シフト記号表（勤務時間帯）'!$C$5:$W$46,21,FALSE))</f>
        <v/>
      </c>
      <c r="AE61" s="154" t="str">
        <f>IF(AE60="","",VLOOKUP(AE60,'【要提出】シフト記号表（勤務時間帯）'!$C$5:$W$46,21,FALSE))</f>
        <v/>
      </c>
      <c r="AF61" s="154" t="str">
        <f>IF(AF60="","",VLOOKUP(AF60,'【要提出】シフト記号表（勤務時間帯）'!$C$5:$W$46,21,FALSE))</f>
        <v/>
      </c>
      <c r="AG61" s="154" t="str">
        <f>IF(AG60="","",VLOOKUP(AG60,'【要提出】シフト記号表（勤務時間帯）'!$C$5:$W$46,21,FALSE))</f>
        <v/>
      </c>
      <c r="AH61" s="155" t="str">
        <f>IF(AH60="","",VLOOKUP(AH60,'【要提出】シフト記号表（勤務時間帯）'!$C$5:$W$46,21,FALSE))</f>
        <v/>
      </c>
      <c r="AI61" s="153" t="str">
        <f>IF(AI60="","",VLOOKUP(AI60,'【要提出】シフト記号表（勤務時間帯）'!$C$5:$W$46,21,FALSE))</f>
        <v/>
      </c>
      <c r="AJ61" s="154" t="str">
        <f>IF(AJ60="","",VLOOKUP(AJ60,'【要提出】シフト記号表（勤務時間帯）'!$C$5:$W$46,21,FALSE))</f>
        <v/>
      </c>
      <c r="AK61" s="154" t="str">
        <f>IF(AK60="","",VLOOKUP(AK60,'【要提出】シフト記号表（勤務時間帯）'!$C$5:$W$46,21,FALSE))</f>
        <v/>
      </c>
      <c r="AL61" s="154" t="str">
        <f>IF(AL60="","",VLOOKUP(AL60,'【要提出】シフト記号表（勤務時間帯）'!$C$5:$W$46,21,FALSE))</f>
        <v/>
      </c>
      <c r="AM61" s="154" t="str">
        <f>IF(AM60="","",VLOOKUP(AM60,'【要提出】シフト記号表（勤務時間帯）'!$C$5:$W$46,21,FALSE))</f>
        <v/>
      </c>
      <c r="AN61" s="154" t="str">
        <f>IF(AN60="","",VLOOKUP(AN60,'【要提出】シフト記号表（勤務時間帯）'!$C$5:$W$46,21,FALSE))</f>
        <v/>
      </c>
      <c r="AO61" s="155" t="str">
        <f>IF(AO60="","",VLOOKUP(AO60,'【要提出】シフト記号表（勤務時間帯）'!$C$5:$W$46,21,FALSE))</f>
        <v/>
      </c>
      <c r="AP61" s="153" t="str">
        <f>IF(AP60="","",VLOOKUP(AP60,'【要提出】シフト記号表（勤務時間帯）'!$C$5:$W$46,21,FALSE))</f>
        <v/>
      </c>
      <c r="AQ61" s="154" t="str">
        <f>IF(AQ60="","",VLOOKUP(AQ60,'【要提出】シフト記号表（勤務時間帯）'!$C$5:$W$46,21,FALSE))</f>
        <v/>
      </c>
      <c r="AR61" s="154" t="str">
        <f>IF(AR60="","",VLOOKUP(AR60,'【要提出】シフト記号表（勤務時間帯）'!$C$5:$W$46,21,FALSE))</f>
        <v/>
      </c>
      <c r="AS61" s="154" t="str">
        <f>IF(AS60="","",VLOOKUP(AS60,'【要提出】シフト記号表（勤務時間帯）'!$C$5:$W$46,21,FALSE))</f>
        <v/>
      </c>
      <c r="AT61" s="154" t="str">
        <f>IF(AT60="","",VLOOKUP(AT60,'【要提出】シフト記号表（勤務時間帯）'!$C$5:$W$46,21,FALSE))</f>
        <v/>
      </c>
      <c r="AU61" s="154" t="str">
        <f>IF(AU60="","",VLOOKUP(AU60,'【要提出】シフト記号表（勤務時間帯）'!$C$5:$W$46,21,FALSE))</f>
        <v/>
      </c>
      <c r="AV61" s="155" t="str">
        <f>IF(AV60="","",VLOOKUP(AV60,'【要提出】シフト記号表（勤務時間帯）'!$C$5:$W$46,21,FALSE))</f>
        <v/>
      </c>
      <c r="AW61" s="153" t="str">
        <f>IF(AW60="","",VLOOKUP(AW60,'【要提出】シフト記号表（勤務時間帯）'!$C$5:$W$46,21,FALSE))</f>
        <v/>
      </c>
      <c r="AX61" s="154" t="str">
        <f>IF(AX60="","",VLOOKUP(AX60,'【要提出】シフト記号表（勤務時間帯）'!$C$5:$W$46,21,FALSE))</f>
        <v/>
      </c>
      <c r="AY61" s="156" t="str">
        <f>IF(AY60="","",VLOOKUP(AY60,'【要提出】シフト記号表（勤務時間帯）'!$C$5:$W$46,21,FALSE))</f>
        <v/>
      </c>
      <c r="AZ61" s="302">
        <f>IF($BC$3="４週",SUM(U61:AV61),IF($BC$3="歴月",SUM(U61:AY61),""))</f>
        <v>0</v>
      </c>
      <c r="BA61" s="303"/>
      <c r="BB61" s="328">
        <f>IF($BC$3="４週",AZ61/4,IF($BC$3="歴月",AZ61/($BC$8/7),""))</f>
        <v>0</v>
      </c>
      <c r="BC61" s="329"/>
      <c r="BD61" s="318"/>
      <c r="BE61" s="319"/>
      <c r="BF61" s="319"/>
      <c r="BG61" s="319"/>
      <c r="BH61" s="320"/>
    </row>
    <row r="62" spans="2:60" ht="20.25" customHeight="1" x14ac:dyDescent="0.4">
      <c r="B62" s="62"/>
      <c r="C62" s="264"/>
      <c r="D62" s="262"/>
      <c r="E62" s="263"/>
      <c r="F62" s="253"/>
      <c r="G62" s="253">
        <f>C60</f>
        <v>0</v>
      </c>
      <c r="H62" s="297"/>
      <c r="I62" s="283"/>
      <c r="J62" s="284"/>
      <c r="K62" s="284"/>
      <c r="L62" s="285"/>
      <c r="M62" s="334"/>
      <c r="N62" s="322"/>
      <c r="O62" s="335"/>
      <c r="P62" s="54" t="s">
        <v>87</v>
      </c>
      <c r="Q62" s="55"/>
      <c r="R62" s="55"/>
      <c r="S62" s="56"/>
      <c r="T62" s="72"/>
      <c r="U62" s="245" t="str">
        <f>IF(U60="","",VLOOKUP(U60,'【要提出】シフト記号表（勤務時間帯）'!$C$5:$Y$46,23,FALSE))</f>
        <v/>
      </c>
      <c r="V62" s="157" t="str">
        <f>IF(V60="","",VLOOKUP(V60,'【要提出】シフト記号表（勤務時間帯）'!$C$5:$Y$46,23,FALSE))</f>
        <v/>
      </c>
      <c r="W62" s="157" t="str">
        <f>IF(W60="","",VLOOKUP(W60,'【要提出】シフト記号表（勤務時間帯）'!$C$5:$Y$46,23,FALSE))</f>
        <v/>
      </c>
      <c r="X62" s="157" t="str">
        <f>IF(X60="","",VLOOKUP(X60,'【要提出】シフト記号表（勤務時間帯）'!$C$5:$Y$46,23,FALSE))</f>
        <v/>
      </c>
      <c r="Y62" s="157" t="str">
        <f>IF(Y60="","",VLOOKUP(Y60,'【要提出】シフト記号表（勤務時間帯）'!$C$5:$Y$46,23,FALSE))</f>
        <v/>
      </c>
      <c r="Z62" s="157" t="str">
        <f>IF(Z60="","",VLOOKUP(Z60,'【要提出】シフト記号表（勤務時間帯）'!$C$5:$Y$46,23,FALSE))</f>
        <v/>
      </c>
      <c r="AA62" s="246" t="str">
        <f>IF(AA60="","",VLOOKUP(AA60,'【要提出】シフト記号表（勤務時間帯）'!$C$5:$Y$46,23,FALSE))</f>
        <v/>
      </c>
      <c r="AB62" s="245" t="str">
        <f>IF(AB60="","",VLOOKUP(AB60,'【要提出】シフト記号表（勤務時間帯）'!$C$5:$Y$46,23,FALSE))</f>
        <v/>
      </c>
      <c r="AC62" s="157" t="str">
        <f>IF(AC60="","",VLOOKUP(AC60,'【要提出】シフト記号表（勤務時間帯）'!$C$5:$Y$46,23,FALSE))</f>
        <v/>
      </c>
      <c r="AD62" s="157" t="str">
        <f>IF(AD60="","",VLOOKUP(AD60,'【要提出】シフト記号表（勤務時間帯）'!$C$5:$Y$46,23,FALSE))</f>
        <v/>
      </c>
      <c r="AE62" s="157" t="str">
        <f>IF(AE60="","",VLOOKUP(AE60,'【要提出】シフト記号表（勤務時間帯）'!$C$5:$Y$46,23,FALSE))</f>
        <v/>
      </c>
      <c r="AF62" s="157" t="str">
        <f>IF(AF60="","",VLOOKUP(AF60,'【要提出】シフト記号表（勤務時間帯）'!$C$5:$Y$46,23,FALSE))</f>
        <v/>
      </c>
      <c r="AG62" s="157" t="str">
        <f>IF(AG60="","",VLOOKUP(AG60,'【要提出】シフト記号表（勤務時間帯）'!$C$5:$Y$46,23,FALSE))</f>
        <v/>
      </c>
      <c r="AH62" s="246" t="str">
        <f>IF(AH60="","",VLOOKUP(AH60,'【要提出】シフト記号表（勤務時間帯）'!$C$5:$Y$46,23,FALSE))</f>
        <v/>
      </c>
      <c r="AI62" s="245" t="str">
        <f>IF(AI60="","",VLOOKUP(AI60,'【要提出】シフト記号表（勤務時間帯）'!$C$5:$Y$46,23,FALSE))</f>
        <v/>
      </c>
      <c r="AJ62" s="157" t="str">
        <f>IF(AJ60="","",VLOOKUP(AJ60,'【要提出】シフト記号表（勤務時間帯）'!$C$5:$Y$46,23,FALSE))</f>
        <v/>
      </c>
      <c r="AK62" s="157" t="str">
        <f>IF(AK60="","",VLOOKUP(AK60,'【要提出】シフト記号表（勤務時間帯）'!$C$5:$Y$46,23,FALSE))</f>
        <v/>
      </c>
      <c r="AL62" s="157" t="str">
        <f>IF(AL60="","",VLOOKUP(AL60,'【要提出】シフト記号表（勤務時間帯）'!$C$5:$Y$46,23,FALSE))</f>
        <v/>
      </c>
      <c r="AM62" s="157" t="str">
        <f>IF(AM60="","",VLOOKUP(AM60,'【要提出】シフト記号表（勤務時間帯）'!$C$5:$Y$46,23,FALSE))</f>
        <v/>
      </c>
      <c r="AN62" s="157" t="str">
        <f>IF(AN60="","",VLOOKUP(AN60,'【要提出】シフト記号表（勤務時間帯）'!$C$5:$Y$46,23,FALSE))</f>
        <v/>
      </c>
      <c r="AO62" s="246" t="str">
        <f>IF(AO60="","",VLOOKUP(AO60,'【要提出】シフト記号表（勤務時間帯）'!$C$5:$Y$46,23,FALSE))</f>
        <v/>
      </c>
      <c r="AP62" s="245" t="str">
        <f>IF(AP60="","",VLOOKUP(AP60,'【要提出】シフト記号表（勤務時間帯）'!$C$5:$Y$46,23,FALSE))</f>
        <v/>
      </c>
      <c r="AQ62" s="157" t="str">
        <f>IF(AQ60="","",VLOOKUP(AQ60,'【要提出】シフト記号表（勤務時間帯）'!$C$5:$Y$46,23,FALSE))</f>
        <v/>
      </c>
      <c r="AR62" s="157" t="str">
        <f>IF(AR60="","",VLOOKUP(AR60,'【要提出】シフト記号表（勤務時間帯）'!$C$5:$Y$46,23,FALSE))</f>
        <v/>
      </c>
      <c r="AS62" s="157" t="str">
        <f>IF(AS60="","",VLOOKUP(AS60,'【要提出】シフト記号表（勤務時間帯）'!$C$5:$Y$46,23,FALSE))</f>
        <v/>
      </c>
      <c r="AT62" s="157" t="str">
        <f>IF(AT60="","",VLOOKUP(AT60,'【要提出】シフト記号表（勤務時間帯）'!$C$5:$Y$46,23,FALSE))</f>
        <v/>
      </c>
      <c r="AU62" s="157" t="str">
        <f>IF(AU60="","",VLOOKUP(AU60,'【要提出】シフト記号表（勤務時間帯）'!$C$5:$Y$46,23,FALSE))</f>
        <v/>
      </c>
      <c r="AV62" s="246" t="str">
        <f>IF(AV60="","",VLOOKUP(AV60,'【要提出】シフト記号表（勤務時間帯）'!$C$5:$Y$46,23,FALSE))</f>
        <v/>
      </c>
      <c r="AW62" s="245" t="str">
        <f>IF(AW60="","",VLOOKUP(AW60,'【要提出】シフト記号表（勤務時間帯）'!$C$5:$Y$46,23,FALSE))</f>
        <v/>
      </c>
      <c r="AX62" s="157" t="str">
        <f>IF(AX60="","",VLOOKUP(AX60,'【要提出】シフト記号表（勤務時間帯）'!$C$5:$Y$46,23,FALSE))</f>
        <v/>
      </c>
      <c r="AY62" s="246" t="str">
        <f>IF(AY60="","",VLOOKUP(AY60,'【要提出】シフト記号表（勤務時間帯）'!$C$5:$Y$46,23,FALSE))</f>
        <v/>
      </c>
      <c r="AZ62" s="298" t="str">
        <f>IF($BC$3="計画",SUM(U62:AV62),IF($BC$3="実績",SUM(U62:AY62),""))</f>
        <v/>
      </c>
      <c r="BA62" s="299"/>
      <c r="BB62" s="300" t="str">
        <f>IF($BC$3="計画",AZ62/4,IF($BC$3="実績",(AZ62/($BC$10/7)),""))</f>
        <v/>
      </c>
      <c r="BC62" s="301"/>
      <c r="BD62" s="321"/>
      <c r="BE62" s="322"/>
      <c r="BF62" s="322"/>
      <c r="BG62" s="322"/>
      <c r="BH62" s="323"/>
    </row>
    <row r="63" spans="2:60" ht="20.25" customHeight="1" x14ac:dyDescent="0.4">
      <c r="B63" s="63"/>
      <c r="C63" s="261"/>
      <c r="D63" s="262"/>
      <c r="E63" s="263"/>
      <c r="F63" s="167"/>
      <c r="G63" s="259"/>
      <c r="H63" s="295"/>
      <c r="I63" s="280"/>
      <c r="J63" s="281"/>
      <c r="K63" s="281"/>
      <c r="L63" s="282"/>
      <c r="M63" s="330"/>
      <c r="N63" s="316"/>
      <c r="O63" s="331"/>
      <c r="P63" s="25" t="s">
        <v>18</v>
      </c>
      <c r="Q63" s="32"/>
      <c r="R63" s="32"/>
      <c r="S63" s="20"/>
      <c r="T63" s="71"/>
      <c r="U63" s="169"/>
      <c r="V63" s="170"/>
      <c r="W63" s="170"/>
      <c r="X63" s="170"/>
      <c r="Y63" s="170"/>
      <c r="Z63" s="170"/>
      <c r="AA63" s="171"/>
      <c r="AB63" s="169"/>
      <c r="AC63" s="170"/>
      <c r="AD63" s="170"/>
      <c r="AE63" s="170"/>
      <c r="AF63" s="170"/>
      <c r="AG63" s="170"/>
      <c r="AH63" s="171"/>
      <c r="AI63" s="169"/>
      <c r="AJ63" s="170"/>
      <c r="AK63" s="170"/>
      <c r="AL63" s="170"/>
      <c r="AM63" s="170"/>
      <c r="AN63" s="170"/>
      <c r="AO63" s="171"/>
      <c r="AP63" s="169"/>
      <c r="AQ63" s="170"/>
      <c r="AR63" s="170"/>
      <c r="AS63" s="170"/>
      <c r="AT63" s="170"/>
      <c r="AU63" s="170"/>
      <c r="AV63" s="171"/>
      <c r="AW63" s="169"/>
      <c r="AX63" s="170"/>
      <c r="AY63" s="174"/>
      <c r="AZ63" s="324"/>
      <c r="BA63" s="325"/>
      <c r="BB63" s="326"/>
      <c r="BC63" s="327"/>
      <c r="BD63" s="315"/>
      <c r="BE63" s="316"/>
      <c r="BF63" s="316"/>
      <c r="BG63" s="316"/>
      <c r="BH63" s="317"/>
    </row>
    <row r="64" spans="2:60" ht="20.25" customHeight="1" x14ac:dyDescent="0.4">
      <c r="B64" s="61">
        <f>B61+1</f>
        <v>14</v>
      </c>
      <c r="C64" s="264"/>
      <c r="D64" s="262"/>
      <c r="E64" s="263"/>
      <c r="F64" s="255">
        <f>C63</f>
        <v>0</v>
      </c>
      <c r="G64" s="257"/>
      <c r="H64" s="296"/>
      <c r="I64" s="283"/>
      <c r="J64" s="284"/>
      <c r="K64" s="284"/>
      <c r="L64" s="285"/>
      <c r="M64" s="332"/>
      <c r="N64" s="319"/>
      <c r="O64" s="333"/>
      <c r="P64" s="27" t="s">
        <v>86</v>
      </c>
      <c r="Q64" s="28"/>
      <c r="R64" s="28"/>
      <c r="S64" s="23"/>
      <c r="T64" s="66"/>
      <c r="U64" s="153" t="str">
        <f>IF(U63="","",VLOOKUP(U63,'【要提出】シフト記号表（勤務時間帯）'!$C$5:$W$46,21,FALSE))</f>
        <v/>
      </c>
      <c r="V64" s="154" t="str">
        <f>IF(V63="","",VLOOKUP(V63,'【要提出】シフト記号表（勤務時間帯）'!$C$5:$W$46,21,FALSE))</f>
        <v/>
      </c>
      <c r="W64" s="154" t="str">
        <f>IF(W63="","",VLOOKUP(W63,'【要提出】シフト記号表（勤務時間帯）'!$C$5:$W$46,21,FALSE))</f>
        <v/>
      </c>
      <c r="X64" s="154" t="str">
        <f>IF(X63="","",VLOOKUP(X63,'【要提出】シフト記号表（勤務時間帯）'!$C$5:$W$46,21,FALSE))</f>
        <v/>
      </c>
      <c r="Y64" s="154" t="str">
        <f>IF(Y63="","",VLOOKUP(Y63,'【要提出】シフト記号表（勤務時間帯）'!$C$5:$W$46,21,FALSE))</f>
        <v/>
      </c>
      <c r="Z64" s="154" t="str">
        <f>IF(Z63="","",VLOOKUP(Z63,'【要提出】シフト記号表（勤務時間帯）'!$C$5:$W$46,21,FALSE))</f>
        <v/>
      </c>
      <c r="AA64" s="155" t="str">
        <f>IF(AA63="","",VLOOKUP(AA63,'【要提出】シフト記号表（勤務時間帯）'!$C$5:$W$46,21,FALSE))</f>
        <v/>
      </c>
      <c r="AB64" s="153" t="str">
        <f>IF(AB63="","",VLOOKUP(AB63,'【要提出】シフト記号表（勤務時間帯）'!$C$5:$W$46,21,FALSE))</f>
        <v/>
      </c>
      <c r="AC64" s="154" t="str">
        <f>IF(AC63="","",VLOOKUP(AC63,'【要提出】シフト記号表（勤務時間帯）'!$C$5:$W$46,21,FALSE))</f>
        <v/>
      </c>
      <c r="AD64" s="154" t="str">
        <f>IF(AD63="","",VLOOKUP(AD63,'【要提出】シフト記号表（勤務時間帯）'!$C$5:$W$46,21,FALSE))</f>
        <v/>
      </c>
      <c r="AE64" s="154" t="str">
        <f>IF(AE63="","",VLOOKUP(AE63,'【要提出】シフト記号表（勤務時間帯）'!$C$5:$W$46,21,FALSE))</f>
        <v/>
      </c>
      <c r="AF64" s="154" t="str">
        <f>IF(AF63="","",VLOOKUP(AF63,'【要提出】シフト記号表（勤務時間帯）'!$C$5:$W$46,21,FALSE))</f>
        <v/>
      </c>
      <c r="AG64" s="154" t="str">
        <f>IF(AG63="","",VLOOKUP(AG63,'【要提出】シフト記号表（勤務時間帯）'!$C$5:$W$46,21,FALSE))</f>
        <v/>
      </c>
      <c r="AH64" s="155" t="str">
        <f>IF(AH63="","",VLOOKUP(AH63,'【要提出】シフト記号表（勤務時間帯）'!$C$5:$W$46,21,FALSE))</f>
        <v/>
      </c>
      <c r="AI64" s="153" t="str">
        <f>IF(AI63="","",VLOOKUP(AI63,'【要提出】シフト記号表（勤務時間帯）'!$C$5:$W$46,21,FALSE))</f>
        <v/>
      </c>
      <c r="AJ64" s="154" t="str">
        <f>IF(AJ63="","",VLOOKUP(AJ63,'【要提出】シフト記号表（勤務時間帯）'!$C$5:$W$46,21,FALSE))</f>
        <v/>
      </c>
      <c r="AK64" s="154" t="str">
        <f>IF(AK63="","",VLOOKUP(AK63,'【要提出】シフト記号表（勤務時間帯）'!$C$5:$W$46,21,FALSE))</f>
        <v/>
      </c>
      <c r="AL64" s="154" t="str">
        <f>IF(AL63="","",VLOOKUP(AL63,'【要提出】シフト記号表（勤務時間帯）'!$C$5:$W$46,21,FALSE))</f>
        <v/>
      </c>
      <c r="AM64" s="154" t="str">
        <f>IF(AM63="","",VLOOKUP(AM63,'【要提出】シフト記号表（勤務時間帯）'!$C$5:$W$46,21,FALSE))</f>
        <v/>
      </c>
      <c r="AN64" s="154" t="str">
        <f>IF(AN63="","",VLOOKUP(AN63,'【要提出】シフト記号表（勤務時間帯）'!$C$5:$W$46,21,FALSE))</f>
        <v/>
      </c>
      <c r="AO64" s="155" t="str">
        <f>IF(AO63="","",VLOOKUP(AO63,'【要提出】シフト記号表（勤務時間帯）'!$C$5:$W$46,21,FALSE))</f>
        <v/>
      </c>
      <c r="AP64" s="153" t="str">
        <f>IF(AP63="","",VLOOKUP(AP63,'【要提出】シフト記号表（勤務時間帯）'!$C$5:$W$46,21,FALSE))</f>
        <v/>
      </c>
      <c r="AQ64" s="154" t="str">
        <f>IF(AQ63="","",VLOOKUP(AQ63,'【要提出】シフト記号表（勤務時間帯）'!$C$5:$W$46,21,FALSE))</f>
        <v/>
      </c>
      <c r="AR64" s="154" t="str">
        <f>IF(AR63="","",VLOOKUP(AR63,'【要提出】シフト記号表（勤務時間帯）'!$C$5:$W$46,21,FALSE))</f>
        <v/>
      </c>
      <c r="AS64" s="154" t="str">
        <f>IF(AS63="","",VLOOKUP(AS63,'【要提出】シフト記号表（勤務時間帯）'!$C$5:$W$46,21,FALSE))</f>
        <v/>
      </c>
      <c r="AT64" s="154" t="str">
        <f>IF(AT63="","",VLOOKUP(AT63,'【要提出】シフト記号表（勤務時間帯）'!$C$5:$W$46,21,FALSE))</f>
        <v/>
      </c>
      <c r="AU64" s="154" t="str">
        <f>IF(AU63="","",VLOOKUP(AU63,'【要提出】シフト記号表（勤務時間帯）'!$C$5:$W$46,21,FALSE))</f>
        <v/>
      </c>
      <c r="AV64" s="155" t="str">
        <f>IF(AV63="","",VLOOKUP(AV63,'【要提出】シフト記号表（勤務時間帯）'!$C$5:$W$46,21,FALSE))</f>
        <v/>
      </c>
      <c r="AW64" s="153" t="str">
        <f>IF(AW63="","",VLOOKUP(AW63,'【要提出】シフト記号表（勤務時間帯）'!$C$5:$W$46,21,FALSE))</f>
        <v/>
      </c>
      <c r="AX64" s="154" t="str">
        <f>IF(AX63="","",VLOOKUP(AX63,'【要提出】シフト記号表（勤務時間帯）'!$C$5:$W$46,21,FALSE))</f>
        <v/>
      </c>
      <c r="AY64" s="156" t="str">
        <f>IF(AY63="","",VLOOKUP(AY63,'【要提出】シフト記号表（勤務時間帯）'!$C$5:$W$46,21,FALSE))</f>
        <v/>
      </c>
      <c r="AZ64" s="302">
        <f>IF($BC$3="４週",SUM(U64:AV64),IF($BC$3="歴月",SUM(U64:AY64),""))</f>
        <v>0</v>
      </c>
      <c r="BA64" s="303"/>
      <c r="BB64" s="328">
        <f>IF($BC$3="４週",AZ64/4,IF($BC$3="歴月",AZ64/($BC$8/7),""))</f>
        <v>0</v>
      </c>
      <c r="BC64" s="329"/>
      <c r="BD64" s="318"/>
      <c r="BE64" s="319"/>
      <c r="BF64" s="319"/>
      <c r="BG64" s="319"/>
      <c r="BH64" s="320"/>
    </row>
    <row r="65" spans="2:60" ht="20.25" customHeight="1" x14ac:dyDescent="0.4">
      <c r="B65" s="62"/>
      <c r="C65" s="264"/>
      <c r="D65" s="262"/>
      <c r="E65" s="263"/>
      <c r="F65" s="253"/>
      <c r="G65" s="253">
        <f>C63</f>
        <v>0</v>
      </c>
      <c r="H65" s="297"/>
      <c r="I65" s="283"/>
      <c r="J65" s="284"/>
      <c r="K65" s="284"/>
      <c r="L65" s="285"/>
      <c r="M65" s="334"/>
      <c r="N65" s="322"/>
      <c r="O65" s="335"/>
      <c r="P65" s="54" t="s">
        <v>87</v>
      </c>
      <c r="Q65" s="55"/>
      <c r="R65" s="55"/>
      <c r="S65" s="56"/>
      <c r="T65" s="72"/>
      <c r="U65" s="245" t="str">
        <f>IF(U63="","",VLOOKUP(U63,'【要提出】シフト記号表（勤務時間帯）'!$C$5:$Y$46,23,FALSE))</f>
        <v/>
      </c>
      <c r="V65" s="157" t="str">
        <f>IF(V63="","",VLOOKUP(V63,'【要提出】シフト記号表（勤務時間帯）'!$C$5:$Y$46,23,FALSE))</f>
        <v/>
      </c>
      <c r="W65" s="157" t="str">
        <f>IF(W63="","",VLOOKUP(W63,'【要提出】シフト記号表（勤務時間帯）'!$C$5:$Y$46,23,FALSE))</f>
        <v/>
      </c>
      <c r="X65" s="157" t="str">
        <f>IF(X63="","",VLOOKUP(X63,'【要提出】シフト記号表（勤務時間帯）'!$C$5:$Y$46,23,FALSE))</f>
        <v/>
      </c>
      <c r="Y65" s="157" t="str">
        <f>IF(Y63="","",VLOOKUP(Y63,'【要提出】シフト記号表（勤務時間帯）'!$C$5:$Y$46,23,FALSE))</f>
        <v/>
      </c>
      <c r="Z65" s="157" t="str">
        <f>IF(Z63="","",VLOOKUP(Z63,'【要提出】シフト記号表（勤務時間帯）'!$C$5:$Y$46,23,FALSE))</f>
        <v/>
      </c>
      <c r="AA65" s="246" t="str">
        <f>IF(AA63="","",VLOOKUP(AA63,'【要提出】シフト記号表（勤務時間帯）'!$C$5:$Y$46,23,FALSE))</f>
        <v/>
      </c>
      <c r="AB65" s="245" t="str">
        <f>IF(AB63="","",VLOOKUP(AB63,'【要提出】シフト記号表（勤務時間帯）'!$C$5:$Y$46,23,FALSE))</f>
        <v/>
      </c>
      <c r="AC65" s="157" t="str">
        <f>IF(AC63="","",VLOOKUP(AC63,'【要提出】シフト記号表（勤務時間帯）'!$C$5:$Y$46,23,FALSE))</f>
        <v/>
      </c>
      <c r="AD65" s="157" t="str">
        <f>IF(AD63="","",VLOOKUP(AD63,'【要提出】シフト記号表（勤務時間帯）'!$C$5:$Y$46,23,FALSE))</f>
        <v/>
      </c>
      <c r="AE65" s="157" t="str">
        <f>IF(AE63="","",VLOOKUP(AE63,'【要提出】シフト記号表（勤務時間帯）'!$C$5:$Y$46,23,FALSE))</f>
        <v/>
      </c>
      <c r="AF65" s="157" t="str">
        <f>IF(AF63="","",VLOOKUP(AF63,'【要提出】シフト記号表（勤務時間帯）'!$C$5:$Y$46,23,FALSE))</f>
        <v/>
      </c>
      <c r="AG65" s="157" t="str">
        <f>IF(AG63="","",VLOOKUP(AG63,'【要提出】シフト記号表（勤務時間帯）'!$C$5:$Y$46,23,FALSE))</f>
        <v/>
      </c>
      <c r="AH65" s="246" t="str">
        <f>IF(AH63="","",VLOOKUP(AH63,'【要提出】シフト記号表（勤務時間帯）'!$C$5:$Y$46,23,FALSE))</f>
        <v/>
      </c>
      <c r="AI65" s="245" t="str">
        <f>IF(AI63="","",VLOOKUP(AI63,'【要提出】シフト記号表（勤務時間帯）'!$C$5:$Y$46,23,FALSE))</f>
        <v/>
      </c>
      <c r="AJ65" s="157" t="str">
        <f>IF(AJ63="","",VLOOKUP(AJ63,'【要提出】シフト記号表（勤務時間帯）'!$C$5:$Y$46,23,FALSE))</f>
        <v/>
      </c>
      <c r="AK65" s="157" t="str">
        <f>IF(AK63="","",VLOOKUP(AK63,'【要提出】シフト記号表（勤務時間帯）'!$C$5:$Y$46,23,FALSE))</f>
        <v/>
      </c>
      <c r="AL65" s="157" t="str">
        <f>IF(AL63="","",VLOOKUP(AL63,'【要提出】シフト記号表（勤務時間帯）'!$C$5:$Y$46,23,FALSE))</f>
        <v/>
      </c>
      <c r="AM65" s="157" t="str">
        <f>IF(AM63="","",VLOOKUP(AM63,'【要提出】シフト記号表（勤務時間帯）'!$C$5:$Y$46,23,FALSE))</f>
        <v/>
      </c>
      <c r="AN65" s="157" t="str">
        <f>IF(AN63="","",VLOOKUP(AN63,'【要提出】シフト記号表（勤務時間帯）'!$C$5:$Y$46,23,FALSE))</f>
        <v/>
      </c>
      <c r="AO65" s="246" t="str">
        <f>IF(AO63="","",VLOOKUP(AO63,'【要提出】シフト記号表（勤務時間帯）'!$C$5:$Y$46,23,FALSE))</f>
        <v/>
      </c>
      <c r="AP65" s="245" t="str">
        <f>IF(AP63="","",VLOOKUP(AP63,'【要提出】シフト記号表（勤務時間帯）'!$C$5:$Y$46,23,FALSE))</f>
        <v/>
      </c>
      <c r="AQ65" s="157" t="str">
        <f>IF(AQ63="","",VLOOKUP(AQ63,'【要提出】シフト記号表（勤務時間帯）'!$C$5:$Y$46,23,FALSE))</f>
        <v/>
      </c>
      <c r="AR65" s="157" t="str">
        <f>IF(AR63="","",VLOOKUP(AR63,'【要提出】シフト記号表（勤務時間帯）'!$C$5:$Y$46,23,FALSE))</f>
        <v/>
      </c>
      <c r="AS65" s="157" t="str">
        <f>IF(AS63="","",VLOOKUP(AS63,'【要提出】シフト記号表（勤務時間帯）'!$C$5:$Y$46,23,FALSE))</f>
        <v/>
      </c>
      <c r="AT65" s="157" t="str">
        <f>IF(AT63="","",VLOOKUP(AT63,'【要提出】シフト記号表（勤務時間帯）'!$C$5:$Y$46,23,FALSE))</f>
        <v/>
      </c>
      <c r="AU65" s="157" t="str">
        <f>IF(AU63="","",VLOOKUP(AU63,'【要提出】シフト記号表（勤務時間帯）'!$C$5:$Y$46,23,FALSE))</f>
        <v/>
      </c>
      <c r="AV65" s="246" t="str">
        <f>IF(AV63="","",VLOOKUP(AV63,'【要提出】シフト記号表（勤務時間帯）'!$C$5:$Y$46,23,FALSE))</f>
        <v/>
      </c>
      <c r="AW65" s="245" t="str">
        <f>IF(AW63="","",VLOOKUP(AW63,'【要提出】シフト記号表（勤務時間帯）'!$C$5:$Y$46,23,FALSE))</f>
        <v/>
      </c>
      <c r="AX65" s="157" t="str">
        <f>IF(AX63="","",VLOOKUP(AX63,'【要提出】シフト記号表（勤務時間帯）'!$C$5:$Y$46,23,FALSE))</f>
        <v/>
      </c>
      <c r="AY65" s="246" t="str">
        <f>IF(AY63="","",VLOOKUP(AY63,'【要提出】シフト記号表（勤務時間帯）'!$C$5:$Y$46,23,FALSE))</f>
        <v/>
      </c>
      <c r="AZ65" s="298" t="str">
        <f>IF($BC$3="計画",SUM(U65:AV65),IF($BC$3="実績",SUM(U65:AY65),""))</f>
        <v/>
      </c>
      <c r="BA65" s="299"/>
      <c r="BB65" s="300" t="str">
        <f>IF($BC$3="計画",AZ65/4,IF($BC$3="実績",(AZ65/($BC$10/7)),""))</f>
        <v/>
      </c>
      <c r="BC65" s="301"/>
      <c r="BD65" s="321"/>
      <c r="BE65" s="322"/>
      <c r="BF65" s="322"/>
      <c r="BG65" s="322"/>
      <c r="BH65" s="323"/>
    </row>
    <row r="66" spans="2:60" ht="20.25" customHeight="1" x14ac:dyDescent="0.4">
      <c r="B66" s="63"/>
      <c r="C66" s="261"/>
      <c r="D66" s="262"/>
      <c r="E66" s="263"/>
      <c r="F66" s="167"/>
      <c r="G66" s="259"/>
      <c r="H66" s="295"/>
      <c r="I66" s="280"/>
      <c r="J66" s="281"/>
      <c r="K66" s="281"/>
      <c r="L66" s="282"/>
      <c r="M66" s="330"/>
      <c r="N66" s="316"/>
      <c r="O66" s="331"/>
      <c r="P66" s="25" t="s">
        <v>18</v>
      </c>
      <c r="Q66" s="32"/>
      <c r="R66" s="32"/>
      <c r="S66" s="20"/>
      <c r="T66" s="71"/>
      <c r="U66" s="169"/>
      <c r="V66" s="170"/>
      <c r="W66" s="170"/>
      <c r="X66" s="170"/>
      <c r="Y66" s="170"/>
      <c r="Z66" s="170"/>
      <c r="AA66" s="171"/>
      <c r="AB66" s="169"/>
      <c r="AC66" s="170"/>
      <c r="AD66" s="170"/>
      <c r="AE66" s="170"/>
      <c r="AF66" s="170"/>
      <c r="AG66" s="170"/>
      <c r="AH66" s="171"/>
      <c r="AI66" s="169"/>
      <c r="AJ66" s="170"/>
      <c r="AK66" s="170"/>
      <c r="AL66" s="170"/>
      <c r="AM66" s="170"/>
      <c r="AN66" s="170"/>
      <c r="AO66" s="171"/>
      <c r="AP66" s="169"/>
      <c r="AQ66" s="170"/>
      <c r="AR66" s="170"/>
      <c r="AS66" s="170"/>
      <c r="AT66" s="170"/>
      <c r="AU66" s="170"/>
      <c r="AV66" s="171"/>
      <c r="AW66" s="169"/>
      <c r="AX66" s="170"/>
      <c r="AY66" s="174"/>
      <c r="AZ66" s="324"/>
      <c r="BA66" s="325"/>
      <c r="BB66" s="326"/>
      <c r="BC66" s="327"/>
      <c r="BD66" s="315"/>
      <c r="BE66" s="316"/>
      <c r="BF66" s="316"/>
      <c r="BG66" s="316"/>
      <c r="BH66" s="317"/>
    </row>
    <row r="67" spans="2:60" ht="20.25" customHeight="1" x14ac:dyDescent="0.4">
      <c r="B67" s="61">
        <f>B64+1</f>
        <v>15</v>
      </c>
      <c r="C67" s="264"/>
      <c r="D67" s="262"/>
      <c r="E67" s="263"/>
      <c r="F67" s="255">
        <f>C66</f>
        <v>0</v>
      </c>
      <c r="G67" s="257"/>
      <c r="H67" s="296"/>
      <c r="I67" s="283"/>
      <c r="J67" s="284"/>
      <c r="K67" s="284"/>
      <c r="L67" s="285"/>
      <c r="M67" s="332"/>
      <c r="N67" s="319"/>
      <c r="O67" s="333"/>
      <c r="P67" s="27" t="s">
        <v>86</v>
      </c>
      <c r="Q67" s="28"/>
      <c r="R67" s="28"/>
      <c r="S67" s="23"/>
      <c r="T67" s="66"/>
      <c r="U67" s="153" t="str">
        <f>IF(U66="","",VLOOKUP(U66,'【要提出】シフト記号表（勤務時間帯）'!$C$5:$W$46,21,FALSE))</f>
        <v/>
      </c>
      <c r="V67" s="154" t="str">
        <f>IF(V66="","",VLOOKUP(V66,'【要提出】シフト記号表（勤務時間帯）'!$C$5:$W$46,21,FALSE))</f>
        <v/>
      </c>
      <c r="W67" s="154" t="str">
        <f>IF(W66="","",VLOOKUP(W66,'【要提出】シフト記号表（勤務時間帯）'!$C$5:$W$46,21,FALSE))</f>
        <v/>
      </c>
      <c r="X67" s="154" t="str">
        <f>IF(X66="","",VLOOKUP(X66,'【要提出】シフト記号表（勤務時間帯）'!$C$5:$W$46,21,FALSE))</f>
        <v/>
      </c>
      <c r="Y67" s="154" t="str">
        <f>IF(Y66="","",VLOOKUP(Y66,'【要提出】シフト記号表（勤務時間帯）'!$C$5:$W$46,21,FALSE))</f>
        <v/>
      </c>
      <c r="Z67" s="154" t="str">
        <f>IF(Z66="","",VLOOKUP(Z66,'【要提出】シフト記号表（勤務時間帯）'!$C$5:$W$46,21,FALSE))</f>
        <v/>
      </c>
      <c r="AA67" s="155" t="str">
        <f>IF(AA66="","",VLOOKUP(AA66,'【要提出】シフト記号表（勤務時間帯）'!$C$5:$W$46,21,FALSE))</f>
        <v/>
      </c>
      <c r="AB67" s="153" t="str">
        <f>IF(AB66="","",VLOOKUP(AB66,'【要提出】シフト記号表（勤務時間帯）'!$C$5:$W$46,21,FALSE))</f>
        <v/>
      </c>
      <c r="AC67" s="154" t="str">
        <f>IF(AC66="","",VLOOKUP(AC66,'【要提出】シフト記号表（勤務時間帯）'!$C$5:$W$46,21,FALSE))</f>
        <v/>
      </c>
      <c r="AD67" s="154" t="str">
        <f>IF(AD66="","",VLOOKUP(AD66,'【要提出】シフト記号表（勤務時間帯）'!$C$5:$W$46,21,FALSE))</f>
        <v/>
      </c>
      <c r="AE67" s="154" t="str">
        <f>IF(AE66="","",VLOOKUP(AE66,'【要提出】シフト記号表（勤務時間帯）'!$C$5:$W$46,21,FALSE))</f>
        <v/>
      </c>
      <c r="AF67" s="154" t="str">
        <f>IF(AF66="","",VLOOKUP(AF66,'【要提出】シフト記号表（勤務時間帯）'!$C$5:$W$46,21,FALSE))</f>
        <v/>
      </c>
      <c r="AG67" s="154" t="str">
        <f>IF(AG66="","",VLOOKUP(AG66,'【要提出】シフト記号表（勤務時間帯）'!$C$5:$W$46,21,FALSE))</f>
        <v/>
      </c>
      <c r="AH67" s="155" t="str">
        <f>IF(AH66="","",VLOOKUP(AH66,'【要提出】シフト記号表（勤務時間帯）'!$C$5:$W$46,21,FALSE))</f>
        <v/>
      </c>
      <c r="AI67" s="153" t="str">
        <f>IF(AI66="","",VLOOKUP(AI66,'【要提出】シフト記号表（勤務時間帯）'!$C$5:$W$46,21,FALSE))</f>
        <v/>
      </c>
      <c r="AJ67" s="154" t="str">
        <f>IF(AJ66="","",VLOOKUP(AJ66,'【要提出】シフト記号表（勤務時間帯）'!$C$5:$W$46,21,FALSE))</f>
        <v/>
      </c>
      <c r="AK67" s="154" t="str">
        <f>IF(AK66="","",VLOOKUP(AK66,'【要提出】シフト記号表（勤務時間帯）'!$C$5:$W$46,21,FALSE))</f>
        <v/>
      </c>
      <c r="AL67" s="154" t="str">
        <f>IF(AL66="","",VLOOKUP(AL66,'【要提出】シフト記号表（勤務時間帯）'!$C$5:$W$46,21,FALSE))</f>
        <v/>
      </c>
      <c r="AM67" s="154" t="str">
        <f>IF(AM66="","",VLOOKUP(AM66,'【要提出】シフト記号表（勤務時間帯）'!$C$5:$W$46,21,FALSE))</f>
        <v/>
      </c>
      <c r="AN67" s="154" t="str">
        <f>IF(AN66="","",VLOOKUP(AN66,'【要提出】シフト記号表（勤務時間帯）'!$C$5:$W$46,21,FALSE))</f>
        <v/>
      </c>
      <c r="AO67" s="155" t="str">
        <f>IF(AO66="","",VLOOKUP(AO66,'【要提出】シフト記号表（勤務時間帯）'!$C$5:$W$46,21,FALSE))</f>
        <v/>
      </c>
      <c r="AP67" s="153" t="str">
        <f>IF(AP66="","",VLOOKUP(AP66,'【要提出】シフト記号表（勤務時間帯）'!$C$5:$W$46,21,FALSE))</f>
        <v/>
      </c>
      <c r="AQ67" s="154" t="str">
        <f>IF(AQ66="","",VLOOKUP(AQ66,'【要提出】シフト記号表（勤務時間帯）'!$C$5:$W$46,21,FALSE))</f>
        <v/>
      </c>
      <c r="AR67" s="154" t="str">
        <f>IF(AR66="","",VLOOKUP(AR66,'【要提出】シフト記号表（勤務時間帯）'!$C$5:$W$46,21,FALSE))</f>
        <v/>
      </c>
      <c r="AS67" s="154" t="str">
        <f>IF(AS66="","",VLOOKUP(AS66,'【要提出】シフト記号表（勤務時間帯）'!$C$5:$W$46,21,FALSE))</f>
        <v/>
      </c>
      <c r="AT67" s="154" t="str">
        <f>IF(AT66="","",VLOOKUP(AT66,'【要提出】シフト記号表（勤務時間帯）'!$C$5:$W$46,21,FALSE))</f>
        <v/>
      </c>
      <c r="AU67" s="154" t="str">
        <f>IF(AU66="","",VLOOKUP(AU66,'【要提出】シフト記号表（勤務時間帯）'!$C$5:$W$46,21,FALSE))</f>
        <v/>
      </c>
      <c r="AV67" s="155" t="str">
        <f>IF(AV66="","",VLOOKUP(AV66,'【要提出】シフト記号表（勤務時間帯）'!$C$5:$W$46,21,FALSE))</f>
        <v/>
      </c>
      <c r="AW67" s="153" t="str">
        <f>IF(AW66="","",VLOOKUP(AW66,'【要提出】シフト記号表（勤務時間帯）'!$C$5:$W$46,21,FALSE))</f>
        <v/>
      </c>
      <c r="AX67" s="154" t="str">
        <f>IF(AX66="","",VLOOKUP(AX66,'【要提出】シフト記号表（勤務時間帯）'!$C$5:$W$46,21,FALSE))</f>
        <v/>
      </c>
      <c r="AY67" s="156" t="str">
        <f>IF(AY66="","",VLOOKUP(AY66,'【要提出】シフト記号表（勤務時間帯）'!$C$5:$W$46,21,FALSE))</f>
        <v/>
      </c>
      <c r="AZ67" s="302">
        <f>IF($BC$3="４週",SUM(U67:AV67),IF($BC$3="歴月",SUM(U67:AY67),""))</f>
        <v>0</v>
      </c>
      <c r="BA67" s="303"/>
      <c r="BB67" s="328">
        <f>IF($BC$3="４週",AZ67/4,IF($BC$3="歴月",AZ67/($BC$8/7),""))</f>
        <v>0</v>
      </c>
      <c r="BC67" s="329"/>
      <c r="BD67" s="318"/>
      <c r="BE67" s="319"/>
      <c r="BF67" s="319"/>
      <c r="BG67" s="319"/>
      <c r="BH67" s="320"/>
    </row>
    <row r="68" spans="2:60" ht="20.25" customHeight="1" x14ac:dyDescent="0.4">
      <c r="B68" s="62"/>
      <c r="C68" s="264"/>
      <c r="D68" s="262"/>
      <c r="E68" s="263"/>
      <c r="F68" s="253"/>
      <c r="G68" s="253">
        <f>C66</f>
        <v>0</v>
      </c>
      <c r="H68" s="297"/>
      <c r="I68" s="283"/>
      <c r="J68" s="284"/>
      <c r="K68" s="284"/>
      <c r="L68" s="285"/>
      <c r="M68" s="334"/>
      <c r="N68" s="322"/>
      <c r="O68" s="335"/>
      <c r="P68" s="54" t="s">
        <v>87</v>
      </c>
      <c r="Q68" s="55"/>
      <c r="R68" s="55"/>
      <c r="S68" s="56"/>
      <c r="T68" s="72"/>
      <c r="U68" s="245" t="str">
        <f>IF(U66="","",VLOOKUP(U66,'【要提出】シフト記号表（勤務時間帯）'!$C$5:$Y$46,23,FALSE))</f>
        <v/>
      </c>
      <c r="V68" s="157" t="str">
        <f>IF(V66="","",VLOOKUP(V66,'【要提出】シフト記号表（勤務時間帯）'!$C$5:$Y$46,23,FALSE))</f>
        <v/>
      </c>
      <c r="W68" s="157" t="str">
        <f>IF(W66="","",VLOOKUP(W66,'【要提出】シフト記号表（勤務時間帯）'!$C$5:$Y$46,23,FALSE))</f>
        <v/>
      </c>
      <c r="X68" s="157" t="str">
        <f>IF(X66="","",VLOOKUP(X66,'【要提出】シフト記号表（勤務時間帯）'!$C$5:$Y$46,23,FALSE))</f>
        <v/>
      </c>
      <c r="Y68" s="157" t="str">
        <f>IF(Y66="","",VLOOKUP(Y66,'【要提出】シフト記号表（勤務時間帯）'!$C$5:$Y$46,23,FALSE))</f>
        <v/>
      </c>
      <c r="Z68" s="157" t="str">
        <f>IF(Z66="","",VLOOKUP(Z66,'【要提出】シフト記号表（勤務時間帯）'!$C$5:$Y$46,23,FALSE))</f>
        <v/>
      </c>
      <c r="AA68" s="246" t="str">
        <f>IF(AA66="","",VLOOKUP(AA66,'【要提出】シフト記号表（勤務時間帯）'!$C$5:$Y$46,23,FALSE))</f>
        <v/>
      </c>
      <c r="AB68" s="245" t="str">
        <f>IF(AB66="","",VLOOKUP(AB66,'【要提出】シフト記号表（勤務時間帯）'!$C$5:$Y$46,23,FALSE))</f>
        <v/>
      </c>
      <c r="AC68" s="157" t="str">
        <f>IF(AC66="","",VLOOKUP(AC66,'【要提出】シフト記号表（勤務時間帯）'!$C$5:$Y$46,23,FALSE))</f>
        <v/>
      </c>
      <c r="AD68" s="157" t="str">
        <f>IF(AD66="","",VLOOKUP(AD66,'【要提出】シフト記号表（勤務時間帯）'!$C$5:$Y$46,23,FALSE))</f>
        <v/>
      </c>
      <c r="AE68" s="157" t="str">
        <f>IF(AE66="","",VLOOKUP(AE66,'【要提出】シフト記号表（勤務時間帯）'!$C$5:$Y$46,23,FALSE))</f>
        <v/>
      </c>
      <c r="AF68" s="157" t="str">
        <f>IF(AF66="","",VLOOKUP(AF66,'【要提出】シフト記号表（勤務時間帯）'!$C$5:$Y$46,23,FALSE))</f>
        <v/>
      </c>
      <c r="AG68" s="157" t="str">
        <f>IF(AG66="","",VLOOKUP(AG66,'【要提出】シフト記号表（勤務時間帯）'!$C$5:$Y$46,23,FALSE))</f>
        <v/>
      </c>
      <c r="AH68" s="246" t="str">
        <f>IF(AH66="","",VLOOKUP(AH66,'【要提出】シフト記号表（勤務時間帯）'!$C$5:$Y$46,23,FALSE))</f>
        <v/>
      </c>
      <c r="AI68" s="245" t="str">
        <f>IF(AI66="","",VLOOKUP(AI66,'【要提出】シフト記号表（勤務時間帯）'!$C$5:$Y$46,23,FALSE))</f>
        <v/>
      </c>
      <c r="AJ68" s="157" t="str">
        <f>IF(AJ66="","",VLOOKUP(AJ66,'【要提出】シフト記号表（勤務時間帯）'!$C$5:$Y$46,23,FALSE))</f>
        <v/>
      </c>
      <c r="AK68" s="157" t="str">
        <f>IF(AK66="","",VLOOKUP(AK66,'【要提出】シフト記号表（勤務時間帯）'!$C$5:$Y$46,23,FALSE))</f>
        <v/>
      </c>
      <c r="AL68" s="157" t="str">
        <f>IF(AL66="","",VLOOKUP(AL66,'【要提出】シフト記号表（勤務時間帯）'!$C$5:$Y$46,23,FALSE))</f>
        <v/>
      </c>
      <c r="AM68" s="157" t="str">
        <f>IF(AM66="","",VLOOKUP(AM66,'【要提出】シフト記号表（勤務時間帯）'!$C$5:$Y$46,23,FALSE))</f>
        <v/>
      </c>
      <c r="AN68" s="157" t="str">
        <f>IF(AN66="","",VLOOKUP(AN66,'【要提出】シフト記号表（勤務時間帯）'!$C$5:$Y$46,23,FALSE))</f>
        <v/>
      </c>
      <c r="AO68" s="246" t="str">
        <f>IF(AO66="","",VLOOKUP(AO66,'【要提出】シフト記号表（勤務時間帯）'!$C$5:$Y$46,23,FALSE))</f>
        <v/>
      </c>
      <c r="AP68" s="245" t="str">
        <f>IF(AP66="","",VLOOKUP(AP66,'【要提出】シフト記号表（勤務時間帯）'!$C$5:$Y$46,23,FALSE))</f>
        <v/>
      </c>
      <c r="AQ68" s="157" t="str">
        <f>IF(AQ66="","",VLOOKUP(AQ66,'【要提出】シフト記号表（勤務時間帯）'!$C$5:$Y$46,23,FALSE))</f>
        <v/>
      </c>
      <c r="AR68" s="157" t="str">
        <f>IF(AR66="","",VLOOKUP(AR66,'【要提出】シフト記号表（勤務時間帯）'!$C$5:$Y$46,23,FALSE))</f>
        <v/>
      </c>
      <c r="AS68" s="157" t="str">
        <f>IF(AS66="","",VLOOKUP(AS66,'【要提出】シフト記号表（勤務時間帯）'!$C$5:$Y$46,23,FALSE))</f>
        <v/>
      </c>
      <c r="AT68" s="157" t="str">
        <f>IF(AT66="","",VLOOKUP(AT66,'【要提出】シフト記号表（勤務時間帯）'!$C$5:$Y$46,23,FALSE))</f>
        <v/>
      </c>
      <c r="AU68" s="157" t="str">
        <f>IF(AU66="","",VLOOKUP(AU66,'【要提出】シフト記号表（勤務時間帯）'!$C$5:$Y$46,23,FALSE))</f>
        <v/>
      </c>
      <c r="AV68" s="246" t="str">
        <f>IF(AV66="","",VLOOKUP(AV66,'【要提出】シフト記号表（勤務時間帯）'!$C$5:$Y$46,23,FALSE))</f>
        <v/>
      </c>
      <c r="AW68" s="245" t="str">
        <f>IF(AW66="","",VLOOKUP(AW66,'【要提出】シフト記号表（勤務時間帯）'!$C$5:$Y$46,23,FALSE))</f>
        <v/>
      </c>
      <c r="AX68" s="157" t="str">
        <f>IF(AX66="","",VLOOKUP(AX66,'【要提出】シフト記号表（勤務時間帯）'!$C$5:$Y$46,23,FALSE))</f>
        <v/>
      </c>
      <c r="AY68" s="246" t="str">
        <f>IF(AY66="","",VLOOKUP(AY66,'【要提出】シフト記号表（勤務時間帯）'!$C$5:$Y$46,23,FALSE))</f>
        <v/>
      </c>
      <c r="AZ68" s="298" t="str">
        <f>IF($BC$3="計画",SUM(U68:AV68),IF($BC$3="実績",SUM(U68:AY68),""))</f>
        <v/>
      </c>
      <c r="BA68" s="299"/>
      <c r="BB68" s="300" t="str">
        <f>IF($BC$3="計画",AZ68/4,IF($BC$3="実績",(AZ68/($BC$10/7)),""))</f>
        <v/>
      </c>
      <c r="BC68" s="301"/>
      <c r="BD68" s="321"/>
      <c r="BE68" s="322"/>
      <c r="BF68" s="322"/>
      <c r="BG68" s="322"/>
      <c r="BH68" s="323"/>
    </row>
    <row r="69" spans="2:60" ht="20.25" customHeight="1" x14ac:dyDescent="0.4">
      <c r="B69" s="63"/>
      <c r="C69" s="265"/>
      <c r="D69" s="266"/>
      <c r="E69" s="267"/>
      <c r="F69" s="167"/>
      <c r="G69" s="259"/>
      <c r="H69" s="295"/>
      <c r="I69" s="286"/>
      <c r="J69" s="287"/>
      <c r="K69" s="287"/>
      <c r="L69" s="288"/>
      <c r="M69" s="330"/>
      <c r="N69" s="316"/>
      <c r="O69" s="331"/>
      <c r="P69" s="57" t="s">
        <v>18</v>
      </c>
      <c r="Q69" s="58"/>
      <c r="R69" s="58"/>
      <c r="S69" s="59"/>
      <c r="T69" s="73"/>
      <c r="U69" s="169"/>
      <c r="V69" s="170"/>
      <c r="W69" s="170"/>
      <c r="X69" s="170"/>
      <c r="Y69" s="170"/>
      <c r="Z69" s="170"/>
      <c r="AA69" s="171"/>
      <c r="AB69" s="169"/>
      <c r="AC69" s="170"/>
      <c r="AD69" s="170"/>
      <c r="AE69" s="170"/>
      <c r="AF69" s="170"/>
      <c r="AG69" s="170"/>
      <c r="AH69" s="171"/>
      <c r="AI69" s="169"/>
      <c r="AJ69" s="170"/>
      <c r="AK69" s="170"/>
      <c r="AL69" s="170"/>
      <c r="AM69" s="170"/>
      <c r="AN69" s="170"/>
      <c r="AO69" s="171"/>
      <c r="AP69" s="169"/>
      <c r="AQ69" s="170"/>
      <c r="AR69" s="170"/>
      <c r="AS69" s="170"/>
      <c r="AT69" s="170"/>
      <c r="AU69" s="170"/>
      <c r="AV69" s="171"/>
      <c r="AW69" s="169"/>
      <c r="AX69" s="170"/>
      <c r="AY69" s="174"/>
      <c r="AZ69" s="324"/>
      <c r="BA69" s="325"/>
      <c r="BB69" s="326"/>
      <c r="BC69" s="327"/>
      <c r="BD69" s="315"/>
      <c r="BE69" s="316"/>
      <c r="BF69" s="316"/>
      <c r="BG69" s="316"/>
      <c r="BH69" s="317"/>
    </row>
    <row r="70" spans="2:60" ht="20.25" customHeight="1" x14ac:dyDescent="0.4">
      <c r="B70" s="61">
        <f>B67+1</f>
        <v>16</v>
      </c>
      <c r="C70" s="268"/>
      <c r="D70" s="269"/>
      <c r="E70" s="267"/>
      <c r="F70" s="255">
        <f>C69</f>
        <v>0</v>
      </c>
      <c r="G70" s="257"/>
      <c r="H70" s="296"/>
      <c r="I70" s="276"/>
      <c r="J70" s="277"/>
      <c r="K70" s="277"/>
      <c r="L70" s="278"/>
      <c r="M70" s="332"/>
      <c r="N70" s="319"/>
      <c r="O70" s="333"/>
      <c r="P70" s="27" t="s">
        <v>86</v>
      </c>
      <c r="Q70" s="28"/>
      <c r="R70" s="28"/>
      <c r="S70" s="23"/>
      <c r="T70" s="66"/>
      <c r="U70" s="153" t="str">
        <f>IF(U69="","",VLOOKUP(U69,'【要提出】シフト記号表（勤務時間帯）'!$C$5:$W$46,21,FALSE))</f>
        <v/>
      </c>
      <c r="V70" s="154" t="str">
        <f>IF(V69="","",VLOOKUP(V69,'【要提出】シフト記号表（勤務時間帯）'!$C$5:$W$46,21,FALSE))</f>
        <v/>
      </c>
      <c r="W70" s="154" t="str">
        <f>IF(W69="","",VLOOKUP(W69,'【要提出】シフト記号表（勤務時間帯）'!$C$5:$W$46,21,FALSE))</f>
        <v/>
      </c>
      <c r="X70" s="154" t="str">
        <f>IF(X69="","",VLOOKUP(X69,'【要提出】シフト記号表（勤務時間帯）'!$C$5:$W$46,21,FALSE))</f>
        <v/>
      </c>
      <c r="Y70" s="154" t="str">
        <f>IF(Y69="","",VLOOKUP(Y69,'【要提出】シフト記号表（勤務時間帯）'!$C$5:$W$46,21,FALSE))</f>
        <v/>
      </c>
      <c r="Z70" s="154" t="str">
        <f>IF(Z69="","",VLOOKUP(Z69,'【要提出】シフト記号表（勤務時間帯）'!$C$5:$W$46,21,FALSE))</f>
        <v/>
      </c>
      <c r="AA70" s="155" t="str">
        <f>IF(AA69="","",VLOOKUP(AA69,'【要提出】シフト記号表（勤務時間帯）'!$C$5:$W$46,21,FALSE))</f>
        <v/>
      </c>
      <c r="AB70" s="153" t="str">
        <f>IF(AB69="","",VLOOKUP(AB69,'【要提出】シフト記号表（勤務時間帯）'!$C$5:$W$46,21,FALSE))</f>
        <v/>
      </c>
      <c r="AC70" s="154" t="str">
        <f>IF(AC69="","",VLOOKUP(AC69,'【要提出】シフト記号表（勤務時間帯）'!$C$5:$W$46,21,FALSE))</f>
        <v/>
      </c>
      <c r="AD70" s="154" t="str">
        <f>IF(AD69="","",VLOOKUP(AD69,'【要提出】シフト記号表（勤務時間帯）'!$C$5:$W$46,21,FALSE))</f>
        <v/>
      </c>
      <c r="AE70" s="154" t="str">
        <f>IF(AE69="","",VLOOKUP(AE69,'【要提出】シフト記号表（勤務時間帯）'!$C$5:$W$46,21,FALSE))</f>
        <v/>
      </c>
      <c r="AF70" s="154" t="str">
        <f>IF(AF69="","",VLOOKUP(AF69,'【要提出】シフト記号表（勤務時間帯）'!$C$5:$W$46,21,FALSE))</f>
        <v/>
      </c>
      <c r="AG70" s="154" t="str">
        <f>IF(AG69="","",VLOOKUP(AG69,'【要提出】シフト記号表（勤務時間帯）'!$C$5:$W$46,21,FALSE))</f>
        <v/>
      </c>
      <c r="AH70" s="155" t="str">
        <f>IF(AH69="","",VLOOKUP(AH69,'【要提出】シフト記号表（勤務時間帯）'!$C$5:$W$46,21,FALSE))</f>
        <v/>
      </c>
      <c r="AI70" s="153" t="str">
        <f>IF(AI69="","",VLOOKUP(AI69,'【要提出】シフト記号表（勤務時間帯）'!$C$5:$W$46,21,FALSE))</f>
        <v/>
      </c>
      <c r="AJ70" s="154" t="str">
        <f>IF(AJ69="","",VLOOKUP(AJ69,'【要提出】シフト記号表（勤務時間帯）'!$C$5:$W$46,21,FALSE))</f>
        <v/>
      </c>
      <c r="AK70" s="154" t="str">
        <f>IF(AK69="","",VLOOKUP(AK69,'【要提出】シフト記号表（勤務時間帯）'!$C$5:$W$46,21,FALSE))</f>
        <v/>
      </c>
      <c r="AL70" s="154" t="str">
        <f>IF(AL69="","",VLOOKUP(AL69,'【要提出】シフト記号表（勤務時間帯）'!$C$5:$W$46,21,FALSE))</f>
        <v/>
      </c>
      <c r="AM70" s="154" t="str">
        <f>IF(AM69="","",VLOOKUP(AM69,'【要提出】シフト記号表（勤務時間帯）'!$C$5:$W$46,21,FALSE))</f>
        <v/>
      </c>
      <c r="AN70" s="154" t="str">
        <f>IF(AN69="","",VLOOKUP(AN69,'【要提出】シフト記号表（勤務時間帯）'!$C$5:$W$46,21,FALSE))</f>
        <v/>
      </c>
      <c r="AO70" s="155" t="str">
        <f>IF(AO69="","",VLOOKUP(AO69,'【要提出】シフト記号表（勤務時間帯）'!$C$5:$W$46,21,FALSE))</f>
        <v/>
      </c>
      <c r="AP70" s="153" t="str">
        <f>IF(AP69="","",VLOOKUP(AP69,'【要提出】シフト記号表（勤務時間帯）'!$C$5:$W$46,21,FALSE))</f>
        <v/>
      </c>
      <c r="AQ70" s="154" t="str">
        <f>IF(AQ69="","",VLOOKUP(AQ69,'【要提出】シフト記号表（勤務時間帯）'!$C$5:$W$46,21,FALSE))</f>
        <v/>
      </c>
      <c r="AR70" s="154" t="str">
        <f>IF(AR69="","",VLOOKUP(AR69,'【要提出】シフト記号表（勤務時間帯）'!$C$5:$W$46,21,FALSE))</f>
        <v/>
      </c>
      <c r="AS70" s="154" t="str">
        <f>IF(AS69="","",VLOOKUP(AS69,'【要提出】シフト記号表（勤務時間帯）'!$C$5:$W$46,21,FALSE))</f>
        <v/>
      </c>
      <c r="AT70" s="154" t="str">
        <f>IF(AT69="","",VLOOKUP(AT69,'【要提出】シフト記号表（勤務時間帯）'!$C$5:$W$46,21,FALSE))</f>
        <v/>
      </c>
      <c r="AU70" s="154" t="str">
        <f>IF(AU69="","",VLOOKUP(AU69,'【要提出】シフト記号表（勤務時間帯）'!$C$5:$W$46,21,FALSE))</f>
        <v/>
      </c>
      <c r="AV70" s="155" t="str">
        <f>IF(AV69="","",VLOOKUP(AV69,'【要提出】シフト記号表（勤務時間帯）'!$C$5:$W$46,21,FALSE))</f>
        <v/>
      </c>
      <c r="AW70" s="153" t="str">
        <f>IF(AW69="","",VLOOKUP(AW69,'【要提出】シフト記号表（勤務時間帯）'!$C$5:$W$46,21,FALSE))</f>
        <v/>
      </c>
      <c r="AX70" s="154" t="str">
        <f>IF(AX69="","",VLOOKUP(AX69,'【要提出】シフト記号表（勤務時間帯）'!$C$5:$W$46,21,FALSE))</f>
        <v/>
      </c>
      <c r="AY70" s="156" t="str">
        <f>IF(AY69="","",VLOOKUP(AY69,'【要提出】シフト記号表（勤務時間帯）'!$C$5:$W$46,21,FALSE))</f>
        <v/>
      </c>
      <c r="AZ70" s="302">
        <f>IF($BC$3="４週",SUM(U70:AV70),IF($BC$3="歴月",SUM(U70:AY70),""))</f>
        <v>0</v>
      </c>
      <c r="BA70" s="303"/>
      <c r="BB70" s="328">
        <f>IF($BC$3="４週",AZ70/4,IF($BC$3="歴月",AZ70/($BC$8/7),""))</f>
        <v>0</v>
      </c>
      <c r="BC70" s="329"/>
      <c r="BD70" s="318"/>
      <c r="BE70" s="319"/>
      <c r="BF70" s="319"/>
      <c r="BG70" s="319"/>
      <c r="BH70" s="320"/>
    </row>
    <row r="71" spans="2:60" ht="20.25" customHeight="1" thickBot="1" x14ac:dyDescent="0.45">
      <c r="B71" s="61"/>
      <c r="C71" s="270"/>
      <c r="D71" s="271"/>
      <c r="E71" s="272"/>
      <c r="F71" s="254"/>
      <c r="G71" s="253">
        <f>C69</f>
        <v>0</v>
      </c>
      <c r="H71" s="296"/>
      <c r="I71" s="289"/>
      <c r="J71" s="290"/>
      <c r="K71" s="290"/>
      <c r="L71" s="291"/>
      <c r="M71" s="332"/>
      <c r="N71" s="319"/>
      <c r="O71" s="333"/>
      <c r="P71" s="204" t="s">
        <v>87</v>
      </c>
      <c r="Q71" s="32"/>
      <c r="R71" s="32"/>
      <c r="S71" s="20"/>
      <c r="T71" s="69"/>
      <c r="U71" s="247" t="str">
        <f>IF(U69="","",VLOOKUP(U69,'【要提出】シフト記号表（勤務時間帯）'!$C$5:$Y$46,23,FALSE))</f>
        <v/>
      </c>
      <c r="V71" s="159" t="str">
        <f>IF(V69="","",VLOOKUP(V69,'【要提出】シフト記号表（勤務時間帯）'!$C$5:$Y$46,23,FALSE))</f>
        <v/>
      </c>
      <c r="W71" s="159" t="str">
        <f>IF(W69="","",VLOOKUP(W69,'【要提出】シフト記号表（勤務時間帯）'!$C$5:$Y$46,23,FALSE))</f>
        <v/>
      </c>
      <c r="X71" s="159" t="str">
        <f>IF(X69="","",VLOOKUP(X69,'【要提出】シフト記号表（勤務時間帯）'!$C$5:$Y$46,23,FALSE))</f>
        <v/>
      </c>
      <c r="Y71" s="159" t="str">
        <f>IF(Y69="","",VLOOKUP(Y69,'【要提出】シフト記号表（勤務時間帯）'!$C$5:$Y$46,23,FALSE))</f>
        <v/>
      </c>
      <c r="Z71" s="159" t="str">
        <f>IF(Z69="","",VLOOKUP(Z69,'【要提出】シフト記号表（勤務時間帯）'!$C$5:$Y$46,23,FALSE))</f>
        <v/>
      </c>
      <c r="AA71" s="158" t="str">
        <f>IF(AA69="","",VLOOKUP(AA69,'【要提出】シフト記号表（勤務時間帯）'!$C$5:$Y$46,23,FALSE))</f>
        <v/>
      </c>
      <c r="AB71" s="247" t="str">
        <f>IF(AB69="","",VLOOKUP(AB69,'【要提出】シフト記号表（勤務時間帯）'!$C$5:$Y$46,23,FALSE))</f>
        <v/>
      </c>
      <c r="AC71" s="159" t="str">
        <f>IF(AC69="","",VLOOKUP(AC69,'【要提出】シフト記号表（勤務時間帯）'!$C$5:$Y$46,23,FALSE))</f>
        <v/>
      </c>
      <c r="AD71" s="159" t="str">
        <f>IF(AD69="","",VLOOKUP(AD69,'【要提出】シフト記号表（勤務時間帯）'!$C$5:$Y$46,23,FALSE))</f>
        <v/>
      </c>
      <c r="AE71" s="159" t="str">
        <f>IF(AE69="","",VLOOKUP(AE69,'【要提出】シフト記号表（勤務時間帯）'!$C$5:$Y$46,23,FALSE))</f>
        <v/>
      </c>
      <c r="AF71" s="159" t="str">
        <f>IF(AF69="","",VLOOKUP(AF69,'【要提出】シフト記号表（勤務時間帯）'!$C$5:$Y$46,23,FALSE))</f>
        <v/>
      </c>
      <c r="AG71" s="159" t="str">
        <f>IF(AG69="","",VLOOKUP(AG69,'【要提出】シフト記号表（勤務時間帯）'!$C$5:$Y$46,23,FALSE))</f>
        <v/>
      </c>
      <c r="AH71" s="158" t="str">
        <f>IF(AH69="","",VLOOKUP(AH69,'【要提出】シフト記号表（勤務時間帯）'!$C$5:$Y$46,23,FALSE))</f>
        <v/>
      </c>
      <c r="AI71" s="247" t="str">
        <f>IF(AI69="","",VLOOKUP(AI69,'【要提出】シフト記号表（勤務時間帯）'!$C$5:$Y$46,23,FALSE))</f>
        <v/>
      </c>
      <c r="AJ71" s="159" t="str">
        <f>IF(AJ69="","",VLOOKUP(AJ69,'【要提出】シフト記号表（勤務時間帯）'!$C$5:$Y$46,23,FALSE))</f>
        <v/>
      </c>
      <c r="AK71" s="159" t="str">
        <f>IF(AK69="","",VLOOKUP(AK69,'【要提出】シフト記号表（勤務時間帯）'!$C$5:$Y$46,23,FALSE))</f>
        <v/>
      </c>
      <c r="AL71" s="159" t="str">
        <f>IF(AL69="","",VLOOKUP(AL69,'【要提出】シフト記号表（勤務時間帯）'!$C$5:$Y$46,23,FALSE))</f>
        <v/>
      </c>
      <c r="AM71" s="159" t="str">
        <f>IF(AM69="","",VLOOKUP(AM69,'【要提出】シフト記号表（勤務時間帯）'!$C$5:$Y$46,23,FALSE))</f>
        <v/>
      </c>
      <c r="AN71" s="159" t="str">
        <f>IF(AN69="","",VLOOKUP(AN69,'【要提出】シフト記号表（勤務時間帯）'!$C$5:$Y$46,23,FALSE))</f>
        <v/>
      </c>
      <c r="AO71" s="158" t="str">
        <f>IF(AO69="","",VLOOKUP(AO69,'【要提出】シフト記号表（勤務時間帯）'!$C$5:$Y$46,23,FALSE))</f>
        <v/>
      </c>
      <c r="AP71" s="247" t="str">
        <f>IF(AP69="","",VLOOKUP(AP69,'【要提出】シフト記号表（勤務時間帯）'!$C$5:$Y$46,23,FALSE))</f>
        <v/>
      </c>
      <c r="AQ71" s="159" t="str">
        <f>IF(AQ69="","",VLOOKUP(AQ69,'【要提出】シフト記号表（勤務時間帯）'!$C$5:$Y$46,23,FALSE))</f>
        <v/>
      </c>
      <c r="AR71" s="159" t="str">
        <f>IF(AR69="","",VLOOKUP(AR69,'【要提出】シフト記号表（勤務時間帯）'!$C$5:$Y$46,23,FALSE))</f>
        <v/>
      </c>
      <c r="AS71" s="159" t="str">
        <f>IF(AS69="","",VLOOKUP(AS69,'【要提出】シフト記号表（勤務時間帯）'!$C$5:$Y$46,23,FALSE))</f>
        <v/>
      </c>
      <c r="AT71" s="159" t="str">
        <f>IF(AT69="","",VLOOKUP(AT69,'【要提出】シフト記号表（勤務時間帯）'!$C$5:$Y$46,23,FALSE))</f>
        <v/>
      </c>
      <c r="AU71" s="159" t="str">
        <f>IF(AU69="","",VLOOKUP(AU69,'【要提出】シフト記号表（勤務時間帯）'!$C$5:$Y$46,23,FALSE))</f>
        <v/>
      </c>
      <c r="AV71" s="158" t="str">
        <f>IF(AV69="","",VLOOKUP(AV69,'【要提出】シフト記号表（勤務時間帯）'!$C$5:$Y$46,23,FALSE))</f>
        <v/>
      </c>
      <c r="AW71" s="247" t="str">
        <f>IF(AW69="","",VLOOKUP(AW69,'【要提出】シフト記号表（勤務時間帯）'!$C$5:$Y$46,23,FALSE))</f>
        <v/>
      </c>
      <c r="AX71" s="159" t="str">
        <f>IF(AX69="","",VLOOKUP(AX69,'【要提出】シフト記号表（勤務時間帯）'!$C$5:$Y$46,23,FALSE))</f>
        <v/>
      </c>
      <c r="AY71" s="248" t="str">
        <f>IF(AY69="","",VLOOKUP(AY69,'【要提出】シフト記号表（勤務時間帯）'!$C$5:$Y$46,23,FALSE))</f>
        <v/>
      </c>
      <c r="AZ71" s="406" t="str">
        <f>IF($BC$3="計画",SUM(U71:AV71),IF($BC$3="実績",SUM(U71:AY71),""))</f>
        <v/>
      </c>
      <c r="BA71" s="407"/>
      <c r="BB71" s="418" t="str">
        <f>IF($BC$3="計画",AZ71/4,IF($BC$3="実績",(AZ71/($BC$10/7)),""))</f>
        <v/>
      </c>
      <c r="BC71" s="419"/>
      <c r="BD71" s="318"/>
      <c r="BE71" s="319"/>
      <c r="BF71" s="319"/>
      <c r="BG71" s="319"/>
      <c r="BH71" s="320"/>
    </row>
    <row r="72" spans="2:60" ht="20.25" customHeight="1" x14ac:dyDescent="0.4">
      <c r="B72" s="146"/>
      <c r="C72" s="147"/>
      <c r="D72" s="147"/>
      <c r="E72" s="147"/>
      <c r="F72" s="147"/>
      <c r="G72" s="147"/>
      <c r="H72" s="147"/>
      <c r="I72" s="147"/>
      <c r="J72" s="416" t="s">
        <v>210</v>
      </c>
      <c r="K72" s="416"/>
      <c r="L72" s="416"/>
      <c r="M72" s="416"/>
      <c r="N72" s="416"/>
      <c r="O72" s="416"/>
      <c r="P72" s="416"/>
      <c r="Q72" s="416"/>
      <c r="R72" s="416"/>
      <c r="S72" s="416"/>
      <c r="T72" s="417"/>
      <c r="U72" s="214"/>
      <c r="V72" s="215"/>
      <c r="W72" s="215"/>
      <c r="X72" s="215"/>
      <c r="Y72" s="215"/>
      <c r="Z72" s="215"/>
      <c r="AA72" s="216"/>
      <c r="AB72" s="217"/>
      <c r="AC72" s="215"/>
      <c r="AD72" s="215"/>
      <c r="AE72" s="215"/>
      <c r="AF72" s="215"/>
      <c r="AG72" s="215"/>
      <c r="AH72" s="216"/>
      <c r="AI72" s="217"/>
      <c r="AJ72" s="215"/>
      <c r="AK72" s="215"/>
      <c r="AL72" s="215"/>
      <c r="AM72" s="215"/>
      <c r="AN72" s="215"/>
      <c r="AO72" s="216"/>
      <c r="AP72" s="217"/>
      <c r="AQ72" s="215"/>
      <c r="AR72" s="215"/>
      <c r="AS72" s="215"/>
      <c r="AT72" s="215"/>
      <c r="AU72" s="215"/>
      <c r="AV72" s="216"/>
      <c r="AW72" s="217"/>
      <c r="AX72" s="215"/>
      <c r="AY72" s="218"/>
      <c r="AZ72" s="420"/>
      <c r="BA72" s="421"/>
      <c r="BB72" s="306"/>
      <c r="BC72" s="307"/>
      <c r="BD72" s="307"/>
      <c r="BE72" s="307"/>
      <c r="BF72" s="307"/>
      <c r="BG72" s="307"/>
      <c r="BH72" s="308"/>
    </row>
    <row r="73" spans="2:60" ht="20.25" customHeight="1" x14ac:dyDescent="0.4">
      <c r="B73" s="232"/>
      <c r="C73" s="233"/>
      <c r="D73" s="233"/>
      <c r="E73" s="233"/>
      <c r="F73" s="233"/>
      <c r="G73" s="233"/>
      <c r="H73" s="233"/>
      <c r="I73" s="233"/>
      <c r="J73" s="394" t="s">
        <v>211</v>
      </c>
      <c r="K73" s="394"/>
      <c r="L73" s="394"/>
      <c r="M73" s="394"/>
      <c r="N73" s="394"/>
      <c r="O73" s="394"/>
      <c r="P73" s="394"/>
      <c r="Q73" s="394"/>
      <c r="R73" s="394"/>
      <c r="S73" s="394"/>
      <c r="T73" s="395"/>
      <c r="U73" s="188"/>
      <c r="V73" s="189"/>
      <c r="W73" s="189"/>
      <c r="X73" s="189"/>
      <c r="Y73" s="189"/>
      <c r="Z73" s="189"/>
      <c r="AA73" s="192"/>
      <c r="AB73" s="193"/>
      <c r="AC73" s="189"/>
      <c r="AD73" s="189"/>
      <c r="AE73" s="189"/>
      <c r="AF73" s="189"/>
      <c r="AG73" s="189"/>
      <c r="AH73" s="192"/>
      <c r="AI73" s="193"/>
      <c r="AJ73" s="189"/>
      <c r="AK73" s="189"/>
      <c r="AL73" s="189"/>
      <c r="AM73" s="189"/>
      <c r="AN73" s="189"/>
      <c r="AO73" s="192"/>
      <c r="AP73" s="193"/>
      <c r="AQ73" s="189"/>
      <c r="AR73" s="189"/>
      <c r="AS73" s="189"/>
      <c r="AT73" s="189"/>
      <c r="AU73" s="189"/>
      <c r="AV73" s="192"/>
      <c r="AW73" s="193"/>
      <c r="AX73" s="189"/>
      <c r="AY73" s="210"/>
      <c r="AZ73" s="422"/>
      <c r="BA73" s="423"/>
      <c r="BB73" s="309"/>
      <c r="BC73" s="310"/>
      <c r="BD73" s="310"/>
      <c r="BE73" s="310"/>
      <c r="BF73" s="310"/>
      <c r="BG73" s="310"/>
      <c r="BH73" s="311"/>
    </row>
    <row r="74" spans="2:60" ht="20.25" customHeight="1" thickBot="1" x14ac:dyDescent="0.45">
      <c r="B74" s="234"/>
      <c r="C74" s="233"/>
      <c r="D74" s="233"/>
      <c r="E74" s="233"/>
      <c r="F74" s="233"/>
      <c r="G74" s="233"/>
      <c r="H74" s="233"/>
      <c r="I74" s="233"/>
      <c r="J74" s="396" t="s">
        <v>236</v>
      </c>
      <c r="K74" s="396"/>
      <c r="L74" s="396"/>
      <c r="M74" s="396"/>
      <c r="N74" s="396"/>
      <c r="O74" s="396"/>
      <c r="P74" s="396"/>
      <c r="Q74" s="396"/>
      <c r="R74" s="396"/>
      <c r="S74" s="396"/>
      <c r="T74" s="397"/>
      <c r="U74" s="188"/>
      <c r="V74" s="189"/>
      <c r="W74" s="189"/>
      <c r="X74" s="189"/>
      <c r="Y74" s="189"/>
      <c r="Z74" s="189"/>
      <c r="AA74" s="192"/>
      <c r="AB74" s="193"/>
      <c r="AC74" s="189"/>
      <c r="AD74" s="189"/>
      <c r="AE74" s="189"/>
      <c r="AF74" s="189"/>
      <c r="AG74" s="189"/>
      <c r="AH74" s="192"/>
      <c r="AI74" s="193"/>
      <c r="AJ74" s="189"/>
      <c r="AK74" s="189"/>
      <c r="AL74" s="189"/>
      <c r="AM74" s="189"/>
      <c r="AN74" s="189"/>
      <c r="AO74" s="192"/>
      <c r="AP74" s="193"/>
      <c r="AQ74" s="189"/>
      <c r="AR74" s="189"/>
      <c r="AS74" s="189"/>
      <c r="AT74" s="189"/>
      <c r="AU74" s="189"/>
      <c r="AV74" s="192"/>
      <c r="AW74" s="193"/>
      <c r="AX74" s="189"/>
      <c r="AY74" s="210"/>
      <c r="AZ74" s="422"/>
      <c r="BA74" s="423"/>
      <c r="BB74" s="309"/>
      <c r="BC74" s="310"/>
      <c r="BD74" s="310"/>
      <c r="BE74" s="310"/>
      <c r="BF74" s="310"/>
      <c r="BG74" s="310"/>
      <c r="BH74" s="311"/>
    </row>
    <row r="75" spans="2:60" ht="20.25" customHeight="1" x14ac:dyDescent="0.4">
      <c r="B75" s="235"/>
      <c r="C75" s="236"/>
      <c r="D75" s="236"/>
      <c r="E75" s="236"/>
      <c r="F75" s="236"/>
      <c r="G75" s="236"/>
      <c r="H75" s="236"/>
      <c r="I75" s="236"/>
      <c r="J75" s="398" t="s">
        <v>214</v>
      </c>
      <c r="K75" s="398"/>
      <c r="L75" s="398"/>
      <c r="M75" s="398"/>
      <c r="N75" s="398"/>
      <c r="O75" s="398"/>
      <c r="P75" s="398"/>
      <c r="Q75" s="398"/>
      <c r="R75" s="398"/>
      <c r="S75" s="398"/>
      <c r="T75" s="399"/>
      <c r="U75" s="184"/>
      <c r="V75" s="185"/>
      <c r="W75" s="185"/>
      <c r="X75" s="185"/>
      <c r="Y75" s="185"/>
      <c r="Z75" s="185"/>
      <c r="AA75" s="186"/>
      <c r="AB75" s="187"/>
      <c r="AC75" s="185"/>
      <c r="AD75" s="185"/>
      <c r="AE75" s="185"/>
      <c r="AF75" s="185"/>
      <c r="AG75" s="185"/>
      <c r="AH75" s="186"/>
      <c r="AI75" s="187"/>
      <c r="AJ75" s="185"/>
      <c r="AK75" s="185"/>
      <c r="AL75" s="185"/>
      <c r="AM75" s="185"/>
      <c r="AN75" s="185"/>
      <c r="AO75" s="186"/>
      <c r="AP75" s="187"/>
      <c r="AQ75" s="185"/>
      <c r="AR75" s="185"/>
      <c r="AS75" s="185"/>
      <c r="AT75" s="185"/>
      <c r="AU75" s="185"/>
      <c r="AV75" s="186"/>
      <c r="AW75" s="187"/>
      <c r="AX75" s="185"/>
      <c r="AY75" s="209"/>
      <c r="AZ75" s="422"/>
      <c r="BA75" s="423"/>
      <c r="BB75" s="309"/>
      <c r="BC75" s="310"/>
      <c r="BD75" s="310"/>
      <c r="BE75" s="310"/>
      <c r="BF75" s="310"/>
      <c r="BG75" s="310"/>
      <c r="BH75" s="311"/>
    </row>
    <row r="76" spans="2:60" ht="20.25" customHeight="1" thickBot="1" x14ac:dyDescent="0.45">
      <c r="B76" s="232"/>
      <c r="C76" s="237"/>
      <c r="D76" s="237"/>
      <c r="E76" s="237"/>
      <c r="F76" s="237"/>
      <c r="G76" s="237"/>
      <c r="H76" s="237"/>
      <c r="I76" s="237"/>
      <c r="J76" s="400" t="s">
        <v>215</v>
      </c>
      <c r="K76" s="400"/>
      <c r="L76" s="400"/>
      <c r="M76" s="400"/>
      <c r="N76" s="400"/>
      <c r="O76" s="400"/>
      <c r="P76" s="400"/>
      <c r="Q76" s="400"/>
      <c r="R76" s="400"/>
      <c r="S76" s="400"/>
      <c r="T76" s="401"/>
      <c r="U76" s="188"/>
      <c r="V76" s="189"/>
      <c r="W76" s="189"/>
      <c r="X76" s="189"/>
      <c r="Y76" s="189"/>
      <c r="Z76" s="189"/>
      <c r="AA76" s="190"/>
      <c r="AB76" s="191"/>
      <c r="AC76" s="189"/>
      <c r="AD76" s="189"/>
      <c r="AE76" s="189"/>
      <c r="AF76" s="189"/>
      <c r="AG76" s="189"/>
      <c r="AH76" s="190"/>
      <c r="AI76" s="191"/>
      <c r="AJ76" s="189"/>
      <c r="AK76" s="189"/>
      <c r="AL76" s="189"/>
      <c r="AM76" s="189"/>
      <c r="AN76" s="189"/>
      <c r="AO76" s="190"/>
      <c r="AP76" s="191"/>
      <c r="AQ76" s="189"/>
      <c r="AR76" s="189"/>
      <c r="AS76" s="189"/>
      <c r="AT76" s="189"/>
      <c r="AU76" s="189"/>
      <c r="AV76" s="190"/>
      <c r="AW76" s="191"/>
      <c r="AX76" s="189"/>
      <c r="AY76" s="210"/>
      <c r="AZ76" s="424"/>
      <c r="BA76" s="425"/>
      <c r="BB76" s="309"/>
      <c r="BC76" s="310"/>
      <c r="BD76" s="310"/>
      <c r="BE76" s="310"/>
      <c r="BF76" s="310"/>
      <c r="BG76" s="310"/>
      <c r="BH76" s="311"/>
    </row>
    <row r="77" spans="2:60" ht="20.100000000000001" customHeight="1" x14ac:dyDescent="0.4">
      <c r="B77" s="238"/>
      <c r="C77" s="239"/>
      <c r="D77" s="239"/>
      <c r="E77" s="239"/>
      <c r="F77" s="239"/>
      <c r="G77" s="239"/>
      <c r="H77" s="239"/>
      <c r="I77" s="239"/>
      <c r="J77" s="402" t="s">
        <v>241</v>
      </c>
      <c r="K77" s="402"/>
      <c r="L77" s="402"/>
      <c r="M77" s="402"/>
      <c r="N77" s="402"/>
      <c r="O77" s="402"/>
      <c r="P77" s="402"/>
      <c r="Q77" s="402"/>
      <c r="R77" s="402"/>
      <c r="S77" s="402"/>
      <c r="T77" s="403"/>
      <c r="U77" s="211" t="str">
        <f>IF(SUMIF($F$24:$F$71, "介護従業者_通いサービス", U24:U71)=0,"",SUMIF($F$24:$F$71,"介護従業者_通いサービス",U24:U71))</f>
        <v/>
      </c>
      <c r="V77" s="213" t="str">
        <f t="shared" ref="V77:AY77" si="1">IF(SUMIF($F$24:$F$71, "介護従業者_通いサービス", V24:V71)=0,"",SUMIF($F$24:$F$71,"介護従業者_通いサービス",V24:V71))</f>
        <v/>
      </c>
      <c r="W77" s="213" t="str">
        <f t="shared" si="1"/>
        <v/>
      </c>
      <c r="X77" s="213" t="str">
        <f t="shared" si="1"/>
        <v/>
      </c>
      <c r="Y77" s="213" t="str">
        <f t="shared" si="1"/>
        <v/>
      </c>
      <c r="Z77" s="213" t="str">
        <f t="shared" si="1"/>
        <v/>
      </c>
      <c r="AA77" s="212" t="str">
        <f t="shared" si="1"/>
        <v/>
      </c>
      <c r="AB77" s="211" t="str">
        <f t="shared" si="1"/>
        <v/>
      </c>
      <c r="AC77" s="213" t="str">
        <f t="shared" si="1"/>
        <v/>
      </c>
      <c r="AD77" s="213" t="str">
        <f t="shared" si="1"/>
        <v/>
      </c>
      <c r="AE77" s="213" t="str">
        <f t="shared" si="1"/>
        <v/>
      </c>
      <c r="AF77" s="213" t="str">
        <f t="shared" si="1"/>
        <v/>
      </c>
      <c r="AG77" s="213" t="str">
        <f t="shared" si="1"/>
        <v/>
      </c>
      <c r="AH77" s="212" t="str">
        <f t="shared" si="1"/>
        <v/>
      </c>
      <c r="AI77" s="211" t="str">
        <f t="shared" si="1"/>
        <v/>
      </c>
      <c r="AJ77" s="213" t="str">
        <f t="shared" si="1"/>
        <v/>
      </c>
      <c r="AK77" s="213" t="str">
        <f t="shared" si="1"/>
        <v/>
      </c>
      <c r="AL77" s="213" t="str">
        <f t="shared" si="1"/>
        <v/>
      </c>
      <c r="AM77" s="213" t="str">
        <f t="shared" si="1"/>
        <v/>
      </c>
      <c r="AN77" s="213" t="str">
        <f t="shared" si="1"/>
        <v/>
      </c>
      <c r="AO77" s="212" t="str">
        <f t="shared" si="1"/>
        <v/>
      </c>
      <c r="AP77" s="211" t="str">
        <f t="shared" si="1"/>
        <v/>
      </c>
      <c r="AQ77" s="213" t="str">
        <f t="shared" si="1"/>
        <v/>
      </c>
      <c r="AR77" s="213" t="str">
        <f t="shared" si="1"/>
        <v/>
      </c>
      <c r="AS77" s="213" t="str">
        <f t="shared" si="1"/>
        <v/>
      </c>
      <c r="AT77" s="213" t="str">
        <f t="shared" si="1"/>
        <v/>
      </c>
      <c r="AU77" s="213" t="str">
        <f t="shared" si="1"/>
        <v/>
      </c>
      <c r="AV77" s="212" t="str">
        <f t="shared" si="1"/>
        <v/>
      </c>
      <c r="AW77" s="211" t="str">
        <f t="shared" si="1"/>
        <v/>
      </c>
      <c r="AX77" s="213" t="str">
        <f t="shared" si="1"/>
        <v/>
      </c>
      <c r="AY77" s="212" t="str">
        <f t="shared" si="1"/>
        <v/>
      </c>
      <c r="AZ77" s="392">
        <f>IF($BC$3="４週",SUM(U77:AY77),IF($BC$3="歴月",SUM(U77:AY77),""))</f>
        <v>0</v>
      </c>
      <c r="BA77" s="393"/>
      <c r="BB77" s="309"/>
      <c r="BC77" s="310"/>
      <c r="BD77" s="310"/>
      <c r="BE77" s="310"/>
      <c r="BF77" s="310"/>
      <c r="BG77" s="310"/>
      <c r="BH77" s="311"/>
    </row>
    <row r="78" spans="2:60" ht="20.25" customHeight="1" x14ac:dyDescent="0.4">
      <c r="B78" s="240"/>
      <c r="C78" s="241"/>
      <c r="D78" s="241"/>
      <c r="E78" s="241"/>
      <c r="F78" s="241"/>
      <c r="G78" s="241"/>
      <c r="H78" s="241"/>
      <c r="I78" s="241"/>
      <c r="J78" s="404" t="s">
        <v>242</v>
      </c>
      <c r="K78" s="404"/>
      <c r="L78" s="404"/>
      <c r="M78" s="404"/>
      <c r="N78" s="404"/>
      <c r="O78" s="404"/>
      <c r="P78" s="404"/>
      <c r="Q78" s="404"/>
      <c r="R78" s="404"/>
      <c r="S78" s="404"/>
      <c r="T78" s="405"/>
      <c r="U78" s="205" t="str">
        <f>IF(SUMIF($F$24:$F$71, "介護従業者_訪問サービス", U24:U71)=0,"",SUMIF($F$24:$F$71,"介護従業者_訪問サービス",U24:U71))</f>
        <v/>
      </c>
      <c r="V78" s="206" t="str">
        <f t="shared" ref="V78:AY78" si="2">IF(SUMIF($F$24:$F$71, "介護従業者_訪問サービス", V24:V71)=0,"",SUMIF($F$24:$F$71,"介護従業者_訪問サービス",V24:V71))</f>
        <v/>
      </c>
      <c r="W78" s="206" t="str">
        <f t="shared" si="2"/>
        <v/>
      </c>
      <c r="X78" s="206" t="str">
        <f t="shared" si="2"/>
        <v/>
      </c>
      <c r="Y78" s="206" t="str">
        <f t="shared" si="2"/>
        <v/>
      </c>
      <c r="Z78" s="206" t="str">
        <f t="shared" si="2"/>
        <v/>
      </c>
      <c r="AA78" s="207" t="str">
        <f t="shared" si="2"/>
        <v/>
      </c>
      <c r="AB78" s="205" t="str">
        <f t="shared" si="2"/>
        <v/>
      </c>
      <c r="AC78" s="206" t="str">
        <f t="shared" si="2"/>
        <v/>
      </c>
      <c r="AD78" s="206" t="str">
        <f t="shared" si="2"/>
        <v/>
      </c>
      <c r="AE78" s="206" t="str">
        <f t="shared" si="2"/>
        <v/>
      </c>
      <c r="AF78" s="206" t="str">
        <f t="shared" si="2"/>
        <v/>
      </c>
      <c r="AG78" s="206" t="str">
        <f t="shared" si="2"/>
        <v/>
      </c>
      <c r="AH78" s="207" t="str">
        <f t="shared" si="2"/>
        <v/>
      </c>
      <c r="AI78" s="205" t="str">
        <f t="shared" si="2"/>
        <v/>
      </c>
      <c r="AJ78" s="206" t="str">
        <f t="shared" si="2"/>
        <v/>
      </c>
      <c r="AK78" s="206" t="str">
        <f t="shared" si="2"/>
        <v/>
      </c>
      <c r="AL78" s="206" t="str">
        <f t="shared" si="2"/>
        <v/>
      </c>
      <c r="AM78" s="206" t="str">
        <f t="shared" si="2"/>
        <v/>
      </c>
      <c r="AN78" s="206" t="str">
        <f t="shared" si="2"/>
        <v/>
      </c>
      <c r="AO78" s="207" t="str">
        <f t="shared" si="2"/>
        <v/>
      </c>
      <c r="AP78" s="205" t="str">
        <f t="shared" si="2"/>
        <v/>
      </c>
      <c r="AQ78" s="206" t="str">
        <f t="shared" si="2"/>
        <v/>
      </c>
      <c r="AR78" s="206" t="str">
        <f t="shared" si="2"/>
        <v/>
      </c>
      <c r="AS78" s="206" t="str">
        <f t="shared" si="2"/>
        <v/>
      </c>
      <c r="AT78" s="206" t="str">
        <f t="shared" si="2"/>
        <v/>
      </c>
      <c r="AU78" s="206" t="str">
        <f t="shared" si="2"/>
        <v/>
      </c>
      <c r="AV78" s="207" t="str">
        <f t="shared" si="2"/>
        <v/>
      </c>
      <c r="AW78" s="205" t="str">
        <f t="shared" si="2"/>
        <v/>
      </c>
      <c r="AX78" s="206" t="str">
        <f t="shared" si="2"/>
        <v/>
      </c>
      <c r="AY78" s="208" t="str">
        <f t="shared" si="2"/>
        <v/>
      </c>
      <c r="AZ78" s="392">
        <f>IF($BC$3="４週",SUM(U78:AY78),IF($BC$3="歴月",SUM(U78:AY78),""))</f>
        <v>0</v>
      </c>
      <c r="BA78" s="393"/>
      <c r="BB78" s="309"/>
      <c r="BC78" s="310"/>
      <c r="BD78" s="310"/>
      <c r="BE78" s="310"/>
      <c r="BF78" s="310"/>
      <c r="BG78" s="310"/>
      <c r="BH78" s="311"/>
    </row>
    <row r="79" spans="2:60" ht="20.25" customHeight="1" thickBot="1" x14ac:dyDescent="0.45">
      <c r="B79" s="242"/>
      <c r="C79" s="243"/>
      <c r="D79" s="243"/>
      <c r="E79" s="243"/>
      <c r="F79" s="243"/>
      <c r="G79" s="243"/>
      <c r="H79" s="243"/>
      <c r="I79" s="243"/>
      <c r="J79" s="396" t="s">
        <v>212</v>
      </c>
      <c r="K79" s="396"/>
      <c r="L79" s="396"/>
      <c r="M79" s="396"/>
      <c r="N79" s="396"/>
      <c r="O79" s="396"/>
      <c r="P79" s="396"/>
      <c r="Q79" s="396"/>
      <c r="R79" s="396"/>
      <c r="S79" s="396"/>
      <c r="T79" s="397"/>
      <c r="U79" s="158" t="str">
        <f>IF(SUMIF($G$24:$G$71,"介護従業者_通いサービス",U24:U71)=0,"",SUMIF($G$24:$G$71,"介護従業者_通いサービス",U24:U71))</f>
        <v/>
      </c>
      <c r="V79" s="159" t="str">
        <f t="shared" ref="V79:AY79" si="3">IF(SUMIF($G$24:$G$71,"介護従業者_通いサービス",V24:V71)=0,"",SUMIF($G$24:$G$71,"介護従業者_通いサービス",V24:V71))</f>
        <v/>
      </c>
      <c r="W79" s="159" t="str">
        <f t="shared" si="3"/>
        <v/>
      </c>
      <c r="X79" s="159" t="str">
        <f t="shared" si="3"/>
        <v/>
      </c>
      <c r="Y79" s="159" t="str">
        <f t="shared" si="3"/>
        <v/>
      </c>
      <c r="Z79" s="159" t="str">
        <f t="shared" si="3"/>
        <v/>
      </c>
      <c r="AA79" s="160" t="str">
        <f t="shared" si="3"/>
        <v/>
      </c>
      <c r="AB79" s="158" t="str">
        <f t="shared" si="3"/>
        <v/>
      </c>
      <c r="AC79" s="159" t="str">
        <f t="shared" si="3"/>
        <v/>
      </c>
      <c r="AD79" s="159" t="str">
        <f t="shared" si="3"/>
        <v/>
      </c>
      <c r="AE79" s="159" t="str">
        <f t="shared" si="3"/>
        <v/>
      </c>
      <c r="AF79" s="159" t="str">
        <f t="shared" si="3"/>
        <v/>
      </c>
      <c r="AG79" s="159" t="str">
        <f t="shared" si="3"/>
        <v/>
      </c>
      <c r="AH79" s="160" t="str">
        <f t="shared" si="3"/>
        <v/>
      </c>
      <c r="AI79" s="158" t="str">
        <f t="shared" si="3"/>
        <v/>
      </c>
      <c r="AJ79" s="159" t="str">
        <f t="shared" si="3"/>
        <v/>
      </c>
      <c r="AK79" s="159" t="str">
        <f t="shared" si="3"/>
        <v/>
      </c>
      <c r="AL79" s="159" t="str">
        <f t="shared" si="3"/>
        <v/>
      </c>
      <c r="AM79" s="159" t="str">
        <f t="shared" si="3"/>
        <v/>
      </c>
      <c r="AN79" s="159" t="str">
        <f t="shared" si="3"/>
        <v/>
      </c>
      <c r="AO79" s="160" t="str">
        <f t="shared" si="3"/>
        <v/>
      </c>
      <c r="AP79" s="158" t="str">
        <f t="shared" si="3"/>
        <v/>
      </c>
      <c r="AQ79" s="159" t="str">
        <f t="shared" si="3"/>
        <v/>
      </c>
      <c r="AR79" s="159" t="str">
        <f t="shared" si="3"/>
        <v/>
      </c>
      <c r="AS79" s="159" t="str">
        <f t="shared" si="3"/>
        <v/>
      </c>
      <c r="AT79" s="159" t="str">
        <f t="shared" si="3"/>
        <v/>
      </c>
      <c r="AU79" s="159" t="str">
        <f t="shared" si="3"/>
        <v/>
      </c>
      <c r="AV79" s="160" t="str">
        <f t="shared" si="3"/>
        <v/>
      </c>
      <c r="AW79" s="161" t="str">
        <f t="shared" si="3"/>
        <v/>
      </c>
      <c r="AX79" s="159" t="str">
        <f t="shared" si="3"/>
        <v/>
      </c>
      <c r="AY79" s="162" t="str">
        <f t="shared" si="3"/>
        <v/>
      </c>
      <c r="AZ79" s="304">
        <f>IF($BC$3="４週",SUM(U79:AY79),IF($BC$3="歴月",SUM(U79:AY79),""))</f>
        <v>0</v>
      </c>
      <c r="BA79" s="305"/>
      <c r="BB79" s="309"/>
      <c r="BC79" s="310"/>
      <c r="BD79" s="310"/>
      <c r="BE79" s="310"/>
      <c r="BF79" s="310"/>
      <c r="BG79" s="310"/>
      <c r="BH79" s="311"/>
    </row>
    <row r="80" spans="2:60" ht="20.25" customHeight="1" thickBot="1" x14ac:dyDescent="0.45">
      <c r="B80" s="242"/>
      <c r="C80" s="244"/>
      <c r="D80" s="244"/>
      <c r="E80" s="244"/>
      <c r="F80" s="244"/>
      <c r="G80" s="244"/>
      <c r="H80" s="244"/>
      <c r="I80" s="244"/>
      <c r="J80" s="408" t="s">
        <v>213</v>
      </c>
      <c r="K80" s="408"/>
      <c r="L80" s="408"/>
      <c r="M80" s="408"/>
      <c r="N80" s="408"/>
      <c r="O80" s="408"/>
      <c r="P80" s="408"/>
      <c r="Q80" s="408"/>
      <c r="R80" s="408"/>
      <c r="S80" s="408"/>
      <c r="T80" s="409"/>
      <c r="U80" s="158" t="e">
        <f>U77+U78-U74</f>
        <v>#VALUE!</v>
      </c>
      <c r="V80" s="159" t="e">
        <f>V77+V78-V74</f>
        <v>#VALUE!</v>
      </c>
      <c r="W80" s="159" t="e">
        <f t="shared" ref="W80:AY80" si="4">W77+W78-W74</f>
        <v>#VALUE!</v>
      </c>
      <c r="X80" s="159" t="e">
        <f>X77+X78-X74</f>
        <v>#VALUE!</v>
      </c>
      <c r="Y80" s="159" t="e">
        <f t="shared" si="4"/>
        <v>#VALUE!</v>
      </c>
      <c r="Z80" s="159" t="e">
        <f t="shared" si="4"/>
        <v>#VALUE!</v>
      </c>
      <c r="AA80" s="160" t="e">
        <f t="shared" si="4"/>
        <v>#VALUE!</v>
      </c>
      <c r="AB80" s="158" t="e">
        <f t="shared" si="4"/>
        <v>#VALUE!</v>
      </c>
      <c r="AC80" s="159" t="e">
        <f t="shared" si="4"/>
        <v>#VALUE!</v>
      </c>
      <c r="AD80" s="159" t="e">
        <f t="shared" si="4"/>
        <v>#VALUE!</v>
      </c>
      <c r="AE80" s="159" t="e">
        <f t="shared" si="4"/>
        <v>#VALUE!</v>
      </c>
      <c r="AF80" s="159" t="e">
        <f t="shared" si="4"/>
        <v>#VALUE!</v>
      </c>
      <c r="AG80" s="159" t="e">
        <f t="shared" si="4"/>
        <v>#VALUE!</v>
      </c>
      <c r="AH80" s="160" t="e">
        <f t="shared" si="4"/>
        <v>#VALUE!</v>
      </c>
      <c r="AI80" s="158" t="e">
        <f t="shared" si="4"/>
        <v>#VALUE!</v>
      </c>
      <c r="AJ80" s="159" t="e">
        <f t="shared" si="4"/>
        <v>#VALUE!</v>
      </c>
      <c r="AK80" s="159" t="e">
        <f t="shared" si="4"/>
        <v>#VALUE!</v>
      </c>
      <c r="AL80" s="159" t="e">
        <f t="shared" si="4"/>
        <v>#VALUE!</v>
      </c>
      <c r="AM80" s="159" t="e">
        <f t="shared" si="4"/>
        <v>#VALUE!</v>
      </c>
      <c r="AN80" s="159" t="e">
        <f t="shared" si="4"/>
        <v>#VALUE!</v>
      </c>
      <c r="AO80" s="160" t="e">
        <f t="shared" si="4"/>
        <v>#VALUE!</v>
      </c>
      <c r="AP80" s="158" t="e">
        <f t="shared" si="4"/>
        <v>#VALUE!</v>
      </c>
      <c r="AQ80" s="159" t="e">
        <f t="shared" si="4"/>
        <v>#VALUE!</v>
      </c>
      <c r="AR80" s="159" t="e">
        <f t="shared" si="4"/>
        <v>#VALUE!</v>
      </c>
      <c r="AS80" s="159" t="e">
        <f t="shared" si="4"/>
        <v>#VALUE!</v>
      </c>
      <c r="AT80" s="159" t="e">
        <f t="shared" si="4"/>
        <v>#VALUE!</v>
      </c>
      <c r="AU80" s="159" t="e">
        <f t="shared" si="4"/>
        <v>#VALUE!</v>
      </c>
      <c r="AV80" s="160" t="e">
        <f t="shared" si="4"/>
        <v>#VALUE!</v>
      </c>
      <c r="AW80" s="161" t="e">
        <f t="shared" si="4"/>
        <v>#VALUE!</v>
      </c>
      <c r="AX80" s="159" t="e">
        <f t="shared" si="4"/>
        <v>#VALUE!</v>
      </c>
      <c r="AY80" s="162" t="e">
        <f t="shared" si="4"/>
        <v>#VALUE!</v>
      </c>
      <c r="AZ80" s="304" t="e">
        <f>IF($BC$3="４週",SUM(U80:AV80),IF($BC$3="歴月",SUM(U80:AY80),""))</f>
        <v>#VALUE!</v>
      </c>
      <c r="BA80" s="305"/>
      <c r="BB80" s="312"/>
      <c r="BC80" s="313"/>
      <c r="BD80" s="313"/>
      <c r="BE80" s="313"/>
      <c r="BF80" s="313"/>
      <c r="BG80" s="313"/>
      <c r="BH80" s="314"/>
    </row>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21" spans="1:57" x14ac:dyDescent="0.4">
      <c r="A121" s="15"/>
      <c r="B121" s="15"/>
      <c r="C121" s="16"/>
      <c r="D121" s="16"/>
      <c r="E121" s="16"/>
      <c r="F121" s="16"/>
      <c r="G121" s="16"/>
      <c r="H121" s="16"/>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4"/>
      <c r="AY121" s="14"/>
      <c r="AZ121" s="14"/>
      <c r="BA121" s="14"/>
      <c r="BB121" s="14"/>
      <c r="BC121" s="14"/>
      <c r="BD121" s="14"/>
      <c r="BE121" s="14"/>
    </row>
    <row r="122" spans="1:57" x14ac:dyDescent="0.4">
      <c r="A122" s="15"/>
      <c r="B122" s="15"/>
      <c r="C122" s="16"/>
      <c r="D122" s="16"/>
      <c r="E122" s="16"/>
      <c r="F122" s="16"/>
      <c r="G122" s="16"/>
      <c r="H122" s="16"/>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4"/>
      <c r="AY122" s="14"/>
      <c r="AZ122" s="14"/>
      <c r="BA122" s="14"/>
      <c r="BB122" s="14"/>
      <c r="BC122" s="14"/>
      <c r="BD122" s="14"/>
      <c r="BE122" s="14"/>
    </row>
    <row r="123" spans="1:57" x14ac:dyDescent="0.4">
      <c r="A123" s="15"/>
      <c r="B123" s="15"/>
      <c r="C123" s="18"/>
      <c r="D123" s="18"/>
      <c r="E123" s="18"/>
      <c r="F123" s="18"/>
      <c r="G123" s="18"/>
      <c r="H123" s="18"/>
      <c r="I123" s="16"/>
      <c r="J123" s="16"/>
      <c r="K123" s="15"/>
      <c r="L123" s="15"/>
      <c r="M123" s="15"/>
      <c r="N123" s="15"/>
      <c r="O123" s="15"/>
      <c r="P123" s="15"/>
    </row>
    <row r="124" spans="1:57" x14ac:dyDescent="0.4">
      <c r="A124" s="15"/>
      <c r="B124" s="15"/>
      <c r="C124" s="18"/>
      <c r="D124" s="18"/>
      <c r="E124" s="18"/>
      <c r="F124" s="18"/>
      <c r="G124" s="18"/>
      <c r="H124" s="18"/>
      <c r="I124" s="16"/>
      <c r="J124" s="16"/>
      <c r="K124" s="15"/>
      <c r="L124" s="15"/>
      <c r="M124" s="15"/>
      <c r="N124" s="15"/>
      <c r="O124" s="15"/>
      <c r="P124" s="15"/>
    </row>
    <row r="125" spans="1:57" x14ac:dyDescent="0.4">
      <c r="C125" s="3"/>
      <c r="D125" s="3"/>
      <c r="E125" s="3"/>
      <c r="F125" s="3"/>
      <c r="G125" s="3"/>
      <c r="H125" s="3"/>
    </row>
    <row r="126" spans="1:57" x14ac:dyDescent="0.4">
      <c r="C126" s="3"/>
      <c r="D126" s="3"/>
      <c r="E126" s="3"/>
      <c r="F126" s="3"/>
      <c r="G126" s="3"/>
      <c r="H126" s="3"/>
    </row>
    <row r="127" spans="1:57" x14ac:dyDescent="0.4">
      <c r="C127" s="3"/>
      <c r="D127" s="3"/>
      <c r="E127" s="3"/>
      <c r="F127" s="3"/>
      <c r="G127" s="3"/>
      <c r="H127" s="3"/>
    </row>
    <row r="128" spans="1:57" x14ac:dyDescent="0.4">
      <c r="C128" s="3"/>
      <c r="D128" s="3"/>
      <c r="E128" s="3"/>
      <c r="F128" s="3"/>
      <c r="G128" s="3"/>
      <c r="H128" s="3"/>
    </row>
  </sheetData>
  <sheetProtection insertRows="0" selectLockedCells="1"/>
  <mergeCells count="230">
    <mergeCell ref="J80:T80"/>
    <mergeCell ref="BC8:BD8"/>
    <mergeCell ref="AO10:AP10"/>
    <mergeCell ref="AU8:AV8"/>
    <mergeCell ref="AO13:AP13"/>
    <mergeCell ref="AO14:AP14"/>
    <mergeCell ref="AO15:AP15"/>
    <mergeCell ref="AW13:AX13"/>
    <mergeCell ref="AU10:AV10"/>
    <mergeCell ref="J72:T72"/>
    <mergeCell ref="AZ70:BA70"/>
    <mergeCell ref="AZ79:BA79"/>
    <mergeCell ref="J79:T79"/>
    <mergeCell ref="BB70:BC70"/>
    <mergeCell ref="BB71:BC71"/>
    <mergeCell ref="AZ66:BA66"/>
    <mergeCell ref="M66:O68"/>
    <mergeCell ref="BB67:BC67"/>
    <mergeCell ref="AZ68:BA68"/>
    <mergeCell ref="BB68:BC68"/>
    <mergeCell ref="BB66:BC66"/>
    <mergeCell ref="BB69:BC69"/>
    <mergeCell ref="AZ72:BA76"/>
    <mergeCell ref="M30:O32"/>
    <mergeCell ref="H69:H71"/>
    <mergeCell ref="AZ78:BA78"/>
    <mergeCell ref="AZ77:BA77"/>
    <mergeCell ref="J73:T73"/>
    <mergeCell ref="J74:T74"/>
    <mergeCell ref="J75:T75"/>
    <mergeCell ref="J76:T76"/>
    <mergeCell ref="J77:T77"/>
    <mergeCell ref="J78:T78"/>
    <mergeCell ref="AZ71:BA71"/>
    <mergeCell ref="M69:O71"/>
    <mergeCell ref="AZ69:BA69"/>
    <mergeCell ref="C54:E56"/>
    <mergeCell ref="C57:E59"/>
    <mergeCell ref="C60:E62"/>
    <mergeCell ref="C63:E65"/>
    <mergeCell ref="M36:O38"/>
    <mergeCell ref="M39:O41"/>
    <mergeCell ref="M42:O44"/>
    <mergeCell ref="H36:H38"/>
    <mergeCell ref="H39:H41"/>
    <mergeCell ref="H42:H44"/>
    <mergeCell ref="H45:H47"/>
    <mergeCell ref="H48:H50"/>
    <mergeCell ref="M48:O50"/>
    <mergeCell ref="M51:O53"/>
    <mergeCell ref="C51:E53"/>
    <mergeCell ref="C42:E44"/>
    <mergeCell ref="C45:E47"/>
    <mergeCell ref="C48:E50"/>
    <mergeCell ref="H54:H56"/>
    <mergeCell ref="M54:O56"/>
    <mergeCell ref="H51:H53"/>
    <mergeCell ref="M45:O47"/>
    <mergeCell ref="M33:O35"/>
    <mergeCell ref="AZ27:BA27"/>
    <mergeCell ref="BB30:BC30"/>
    <mergeCell ref="AZ31:BA31"/>
    <mergeCell ref="BB27:BC27"/>
    <mergeCell ref="AZ28:BA28"/>
    <mergeCell ref="H66:H68"/>
    <mergeCell ref="AZ67:BA67"/>
    <mergeCell ref="AZ55:BA55"/>
    <mergeCell ref="BB55:BC55"/>
    <mergeCell ref="AZ56:BA56"/>
    <mergeCell ref="BB56:BC56"/>
    <mergeCell ref="BB60:BC60"/>
    <mergeCell ref="AZ58:BA58"/>
    <mergeCell ref="BB58:BC58"/>
    <mergeCell ref="AZ59:BA59"/>
    <mergeCell ref="BB59:BC59"/>
    <mergeCell ref="AZ57:BA57"/>
    <mergeCell ref="BB57:BC57"/>
    <mergeCell ref="M57:O59"/>
    <mergeCell ref="H63:H65"/>
    <mergeCell ref="H60:H62"/>
    <mergeCell ref="H57:H59"/>
    <mergeCell ref="BB31:BC31"/>
    <mergeCell ref="AR1:BG1"/>
    <mergeCell ref="AR2:BG2"/>
    <mergeCell ref="C19:E23"/>
    <mergeCell ref="BC3:BF3"/>
    <mergeCell ref="AZ26:BA26"/>
    <mergeCell ref="AZ25:BA25"/>
    <mergeCell ref="AZ24:BA24"/>
    <mergeCell ref="H24:H26"/>
    <mergeCell ref="K14:M14"/>
    <mergeCell ref="O14:Q14"/>
    <mergeCell ref="K15:M15"/>
    <mergeCell ref="O15:Q15"/>
    <mergeCell ref="BC6:BD6"/>
    <mergeCell ref="BC10:BD10"/>
    <mergeCell ref="AZ19:BA23"/>
    <mergeCell ref="BB19:BC23"/>
    <mergeCell ref="BD19:BH23"/>
    <mergeCell ref="I19:L23"/>
    <mergeCell ref="P19:T23"/>
    <mergeCell ref="BB24:BC24"/>
    <mergeCell ref="AU6:AV6"/>
    <mergeCell ref="AY6:AZ6"/>
    <mergeCell ref="AP20:AV20"/>
    <mergeCell ref="AW20:AY20"/>
    <mergeCell ref="B19:B23"/>
    <mergeCell ref="H19:H23"/>
    <mergeCell ref="AA2:AB2"/>
    <mergeCell ref="AD2:AE2"/>
    <mergeCell ref="AH2:AI2"/>
    <mergeCell ref="AB20:AH20"/>
    <mergeCell ref="AI20:AO20"/>
    <mergeCell ref="BC4:BF4"/>
    <mergeCell ref="H27:H29"/>
    <mergeCell ref="M19:O23"/>
    <mergeCell ref="M24:O26"/>
    <mergeCell ref="M27:O29"/>
    <mergeCell ref="U20:AA20"/>
    <mergeCell ref="BB25:BC25"/>
    <mergeCell ref="BB26:BC26"/>
    <mergeCell ref="U12:V12"/>
    <mergeCell ref="BD24:BH26"/>
    <mergeCell ref="BD27:BH29"/>
    <mergeCell ref="BB28:BC28"/>
    <mergeCell ref="AZ29:BA29"/>
    <mergeCell ref="BB29:BC29"/>
    <mergeCell ref="BE13:BF13"/>
    <mergeCell ref="BD30:BH32"/>
    <mergeCell ref="BD33:BH35"/>
    <mergeCell ref="BD36:BH38"/>
    <mergeCell ref="AZ37:BA37"/>
    <mergeCell ref="BB32:BC32"/>
    <mergeCell ref="AZ33:BA33"/>
    <mergeCell ref="BB33:BC33"/>
    <mergeCell ref="AZ34:BA34"/>
    <mergeCell ref="BB34:BC34"/>
    <mergeCell ref="AZ35:BA35"/>
    <mergeCell ref="BB35:BC35"/>
    <mergeCell ref="AZ36:BA36"/>
    <mergeCell ref="BB36:BC36"/>
    <mergeCell ref="AZ32:BA32"/>
    <mergeCell ref="BB37:BC37"/>
    <mergeCell ref="AZ38:BA38"/>
    <mergeCell ref="BB38:BC38"/>
    <mergeCell ref="AZ30:BA30"/>
    <mergeCell ref="AZ44:BA44"/>
    <mergeCell ref="BB49:BC49"/>
    <mergeCell ref="AZ50:BA50"/>
    <mergeCell ref="BB50:BC50"/>
    <mergeCell ref="AZ51:BA51"/>
    <mergeCell ref="BB51:BC51"/>
    <mergeCell ref="AZ39:BA39"/>
    <mergeCell ref="BB39:BC39"/>
    <mergeCell ref="AZ40:BA40"/>
    <mergeCell ref="BB40:BC40"/>
    <mergeCell ref="AZ41:BA41"/>
    <mergeCell ref="BB41:BC41"/>
    <mergeCell ref="BB42:BC42"/>
    <mergeCell ref="AZ43:BA43"/>
    <mergeCell ref="BB43:BC43"/>
    <mergeCell ref="AZ42:BA42"/>
    <mergeCell ref="AZ49:BA49"/>
    <mergeCell ref="BD66:BH68"/>
    <mergeCell ref="BD63:BH65"/>
    <mergeCell ref="AZ64:BA64"/>
    <mergeCell ref="BB64:BC64"/>
    <mergeCell ref="AZ65:BA65"/>
    <mergeCell ref="BB65:BC65"/>
    <mergeCell ref="BD54:BH56"/>
    <mergeCell ref="BB54:BC54"/>
    <mergeCell ref="BB52:BC52"/>
    <mergeCell ref="M63:O65"/>
    <mergeCell ref="AZ63:BA63"/>
    <mergeCell ref="BB63:BC63"/>
    <mergeCell ref="BD60:BH62"/>
    <mergeCell ref="AZ61:BA61"/>
    <mergeCell ref="BB61:BC61"/>
    <mergeCell ref="AZ62:BA62"/>
    <mergeCell ref="BB62:BC62"/>
    <mergeCell ref="M60:O62"/>
    <mergeCell ref="AZ60:BA60"/>
    <mergeCell ref="H30:H32"/>
    <mergeCell ref="AZ53:BA53"/>
    <mergeCell ref="BB53:BC53"/>
    <mergeCell ref="AZ52:BA52"/>
    <mergeCell ref="AZ80:BA80"/>
    <mergeCell ref="BB72:BH80"/>
    <mergeCell ref="BB44:BC44"/>
    <mergeCell ref="BD57:BH59"/>
    <mergeCell ref="BD39:BH41"/>
    <mergeCell ref="BD42:BH44"/>
    <mergeCell ref="BD45:BH47"/>
    <mergeCell ref="BD48:BH50"/>
    <mergeCell ref="AZ45:BA45"/>
    <mergeCell ref="BB45:BC45"/>
    <mergeCell ref="AZ46:BA46"/>
    <mergeCell ref="BB46:BC46"/>
    <mergeCell ref="BB47:BC47"/>
    <mergeCell ref="AZ48:BA48"/>
    <mergeCell ref="BB48:BC48"/>
    <mergeCell ref="AZ47:BA47"/>
    <mergeCell ref="AZ54:BA54"/>
    <mergeCell ref="H33:H35"/>
    <mergeCell ref="BD51:BH53"/>
    <mergeCell ref="BD69:BH71"/>
    <mergeCell ref="C66:E68"/>
    <mergeCell ref="C69:E71"/>
    <mergeCell ref="I24:L26"/>
    <mergeCell ref="I27:L29"/>
    <mergeCell ref="I30:L32"/>
    <mergeCell ref="I33:L35"/>
    <mergeCell ref="I36:L38"/>
    <mergeCell ref="I39:L41"/>
    <mergeCell ref="I42:L44"/>
    <mergeCell ref="I45:L47"/>
    <mergeCell ref="I48:L50"/>
    <mergeCell ref="I51:L53"/>
    <mergeCell ref="I54:L56"/>
    <mergeCell ref="I57:L59"/>
    <mergeCell ref="I60:L62"/>
    <mergeCell ref="I63:L65"/>
    <mergeCell ref="I66:L68"/>
    <mergeCell ref="I69:L71"/>
    <mergeCell ref="C24:E26"/>
    <mergeCell ref="C27:E29"/>
    <mergeCell ref="C30:E32"/>
    <mergeCell ref="C33:E35"/>
    <mergeCell ref="C36:E38"/>
    <mergeCell ref="C39:E41"/>
  </mergeCells>
  <phoneticPr fontId="2"/>
  <conditionalFormatting sqref="U26:AY26">
    <cfRule type="expression" dxfId="49" priority="146">
      <formula>OR(U$75=$B25,U$76=$B25)</formula>
    </cfRule>
  </conditionalFormatting>
  <conditionalFormatting sqref="V78:AA78 AW78:AY78">
    <cfRule type="expression" dxfId="48" priority="162">
      <formula>OR(#REF!=#REF!,#REF!=#REF!)</formula>
    </cfRule>
  </conditionalFormatting>
  <conditionalFormatting sqref="AC78:AH78">
    <cfRule type="expression" dxfId="47" priority="56">
      <formula>OR(#REF!=#REF!,#REF!=#REF!)</formula>
    </cfRule>
  </conditionalFormatting>
  <conditionalFormatting sqref="AJ78:AO78">
    <cfRule type="expression" dxfId="46" priority="55">
      <formula>OR(#REF!=#REF!,#REF!=#REF!)</formula>
    </cfRule>
  </conditionalFormatting>
  <conditionalFormatting sqref="AQ78:AV78">
    <cfRule type="expression" dxfId="45" priority="54">
      <formula>OR(#REF!=#REF!,#REF!=#REF!)</formula>
    </cfRule>
  </conditionalFormatting>
  <conditionalFormatting sqref="V29:AY29">
    <cfRule type="expression" dxfId="44" priority="45">
      <formula>OR(V$75=$B28,V$76=$B28)</formula>
    </cfRule>
  </conditionalFormatting>
  <conditionalFormatting sqref="V29:AY29">
    <cfRule type="expression" dxfId="43" priority="44">
      <formula>OR(V$75=$B28,V$76=$B28)</formula>
    </cfRule>
  </conditionalFormatting>
  <conditionalFormatting sqref="U29:AY29">
    <cfRule type="expression" dxfId="42" priority="43">
      <formula>OR(U$75=$B28,U$76=$B28)</formula>
    </cfRule>
  </conditionalFormatting>
  <conditionalFormatting sqref="V32:AY32">
    <cfRule type="expression" dxfId="41" priority="42">
      <formula>OR(V$75=$B31,V$76=$B31)</formula>
    </cfRule>
  </conditionalFormatting>
  <conditionalFormatting sqref="V32:AY32">
    <cfRule type="expression" dxfId="40" priority="41">
      <formula>OR(V$75=$B31,V$76=$B31)</formula>
    </cfRule>
  </conditionalFormatting>
  <conditionalFormatting sqref="U32:AY32">
    <cfRule type="expression" dxfId="39" priority="40">
      <formula>OR(U$75=$B31,U$76=$B31)</formula>
    </cfRule>
  </conditionalFormatting>
  <conditionalFormatting sqref="V35:AY35">
    <cfRule type="expression" dxfId="38" priority="39">
      <formula>OR(V$75=$B34,V$76=$B34)</formula>
    </cfRule>
  </conditionalFormatting>
  <conditionalFormatting sqref="V35:AY35">
    <cfRule type="expression" dxfId="37" priority="38">
      <formula>OR(V$75=$B34,V$76=$B34)</formula>
    </cfRule>
  </conditionalFormatting>
  <conditionalFormatting sqref="U35:AY35">
    <cfRule type="expression" dxfId="36" priority="37">
      <formula>OR(U$75=$B34,U$76=$B34)</formula>
    </cfRule>
  </conditionalFormatting>
  <conditionalFormatting sqref="V38:AY38">
    <cfRule type="expression" dxfId="35" priority="36">
      <formula>OR(V$75=$B37,V$76=$B37)</formula>
    </cfRule>
  </conditionalFormatting>
  <conditionalFormatting sqref="V38:AY38">
    <cfRule type="expression" dxfId="34" priority="35">
      <formula>OR(V$75=$B37,V$76=$B37)</formula>
    </cfRule>
  </conditionalFormatting>
  <conditionalFormatting sqref="U38:AY38">
    <cfRule type="expression" dxfId="33" priority="34">
      <formula>OR(U$75=$B37,U$76=$B37)</formula>
    </cfRule>
  </conditionalFormatting>
  <conditionalFormatting sqref="V41:AY41">
    <cfRule type="expression" dxfId="32" priority="33">
      <formula>OR(V$75=$B40,V$76=$B40)</formula>
    </cfRule>
  </conditionalFormatting>
  <conditionalFormatting sqref="V41:AY41">
    <cfRule type="expression" dxfId="31" priority="32">
      <formula>OR(V$75=$B40,V$76=$B40)</formula>
    </cfRule>
  </conditionalFormatting>
  <conditionalFormatting sqref="U41:AY41">
    <cfRule type="expression" dxfId="30" priority="31">
      <formula>OR(U$75=$B40,U$76=$B40)</formula>
    </cfRule>
  </conditionalFormatting>
  <conditionalFormatting sqref="V44:AY44">
    <cfRule type="expression" dxfId="29" priority="30">
      <formula>OR(V$75=$B43,V$76=$B43)</formula>
    </cfRule>
  </conditionalFormatting>
  <conditionalFormatting sqref="V44:AY44">
    <cfRule type="expression" dxfId="28" priority="29">
      <formula>OR(V$75=$B43,V$76=$B43)</formula>
    </cfRule>
  </conditionalFormatting>
  <conditionalFormatting sqref="U44:AY44">
    <cfRule type="expression" dxfId="27" priority="28">
      <formula>OR(U$75=$B43,U$76=$B43)</formula>
    </cfRule>
  </conditionalFormatting>
  <conditionalFormatting sqref="V47:AY47">
    <cfRule type="expression" dxfId="26" priority="27">
      <formula>OR(V$75=$B46,V$76=$B46)</formula>
    </cfRule>
  </conditionalFormatting>
  <conditionalFormatting sqref="V47:AY47">
    <cfRule type="expression" dxfId="25" priority="26">
      <formula>OR(V$75=$B46,V$76=$B46)</formula>
    </cfRule>
  </conditionalFormatting>
  <conditionalFormatting sqref="U47:AY47">
    <cfRule type="expression" dxfId="24" priority="25">
      <formula>OR(U$75=$B46,U$76=$B46)</formula>
    </cfRule>
  </conditionalFormatting>
  <conditionalFormatting sqref="V50:AY50">
    <cfRule type="expression" dxfId="23" priority="24">
      <formula>OR(V$75=$B49,V$76=$B49)</formula>
    </cfRule>
  </conditionalFormatting>
  <conditionalFormatting sqref="V50:AY50">
    <cfRule type="expression" dxfId="22" priority="23">
      <formula>OR(V$75=$B49,V$76=$B49)</formula>
    </cfRule>
  </conditionalFormatting>
  <conditionalFormatting sqref="U50:AY50">
    <cfRule type="expression" dxfId="21" priority="22">
      <formula>OR(U$75=$B49,U$76=$B49)</formula>
    </cfRule>
  </conditionalFormatting>
  <conditionalFormatting sqref="V53:AY53">
    <cfRule type="expression" dxfId="20" priority="21">
      <formula>OR(V$75=$B52,V$76=$B52)</formula>
    </cfRule>
  </conditionalFormatting>
  <conditionalFormatting sqref="V53:AY53">
    <cfRule type="expression" dxfId="19" priority="20">
      <formula>OR(V$75=$B52,V$76=$B52)</formula>
    </cfRule>
  </conditionalFormatting>
  <conditionalFormatting sqref="U53:AY53">
    <cfRule type="expression" dxfId="18" priority="19">
      <formula>OR(U$75=$B52,U$76=$B52)</formula>
    </cfRule>
  </conditionalFormatting>
  <conditionalFormatting sqref="V56:AY56">
    <cfRule type="expression" dxfId="17" priority="18">
      <formula>OR(V$75=$B55,V$76=$B55)</formula>
    </cfRule>
  </conditionalFormatting>
  <conditionalFormatting sqref="V56:AY56">
    <cfRule type="expression" dxfId="16" priority="17">
      <formula>OR(V$75=$B55,V$76=$B55)</formula>
    </cfRule>
  </conditionalFormatting>
  <conditionalFormatting sqref="U56:AY56">
    <cfRule type="expression" dxfId="15" priority="16">
      <formula>OR(U$75=$B55,U$76=$B55)</formula>
    </cfRule>
  </conditionalFormatting>
  <conditionalFormatting sqref="V59:AY59">
    <cfRule type="expression" dxfId="14" priority="15">
      <formula>OR(V$75=$B58,V$76=$B58)</formula>
    </cfRule>
  </conditionalFormatting>
  <conditionalFormatting sqref="V59:AY59">
    <cfRule type="expression" dxfId="13" priority="14">
      <formula>OR(V$75=$B58,V$76=$B58)</formula>
    </cfRule>
  </conditionalFormatting>
  <conditionalFormatting sqref="U59:AY59">
    <cfRule type="expression" dxfId="12" priority="13">
      <formula>OR(U$75=$B58,U$76=$B58)</formula>
    </cfRule>
  </conditionalFormatting>
  <conditionalFormatting sqref="V62:AY62">
    <cfRule type="expression" dxfId="11" priority="12">
      <formula>OR(V$75=$B61,V$76=$B61)</formula>
    </cfRule>
  </conditionalFormatting>
  <conditionalFormatting sqref="V62:AY62">
    <cfRule type="expression" dxfId="10" priority="11">
      <formula>OR(V$75=$B61,V$76=$B61)</formula>
    </cfRule>
  </conditionalFormatting>
  <conditionalFormatting sqref="U62:AY62">
    <cfRule type="expression" dxfId="9" priority="10">
      <formula>OR(U$75=$B61,U$76=$B61)</formula>
    </cfRule>
  </conditionalFormatting>
  <conditionalFormatting sqref="V65:AY65">
    <cfRule type="expression" dxfId="8" priority="9">
      <formula>OR(V$75=$B64,V$76=$B64)</formula>
    </cfRule>
  </conditionalFormatting>
  <conditionalFormatting sqref="V65:AY65">
    <cfRule type="expression" dxfId="7" priority="8">
      <formula>OR(V$75=$B64,V$76=$B64)</formula>
    </cfRule>
  </conditionalFormatting>
  <conditionalFormatting sqref="U65:AY65">
    <cfRule type="expression" dxfId="6" priority="7">
      <formula>OR(U$75=$B64,U$76=$B64)</formula>
    </cfRule>
  </conditionalFormatting>
  <conditionalFormatting sqref="V68:AY68">
    <cfRule type="expression" dxfId="5" priority="6">
      <formula>OR(V$75=$B67,V$76=$B67)</formula>
    </cfRule>
  </conditionalFormatting>
  <conditionalFormatting sqref="V68:AY68">
    <cfRule type="expression" dxfId="4" priority="5">
      <formula>OR(V$75=$B67,V$76=$B67)</formula>
    </cfRule>
  </conditionalFormatting>
  <conditionalFormatting sqref="U68:AY68">
    <cfRule type="expression" dxfId="3" priority="4">
      <formula>OR(U$75=$B67,U$76=$B67)</formula>
    </cfRule>
  </conditionalFormatting>
  <conditionalFormatting sqref="V71:AY71">
    <cfRule type="expression" dxfId="2" priority="3">
      <formula>OR(V$75=$B70,V$76=$B70)</formula>
    </cfRule>
  </conditionalFormatting>
  <conditionalFormatting sqref="V71:AY71">
    <cfRule type="expression" dxfId="1" priority="2">
      <formula>OR(V$75=$B70,V$76=$B70)</formula>
    </cfRule>
  </conditionalFormatting>
  <conditionalFormatting sqref="U71:AY71">
    <cfRule type="expression" dxfId="0" priority="1">
      <formula>OR(U$75=$B70,U$76=$B70)</formula>
    </cfRule>
  </conditionalFormatting>
  <dataValidations count="7">
    <dataValidation type="list" allowBlank="1" showInputMessage="1" showErrorMessage="1" sqref="H27 H30 H33 H36 H39 H42 H45 H48 H51 H24 H69 H66 H54 H63 H60 H57" xr:uid="{7475E2BB-1293-4D03-8023-77430654D6A7}">
      <formula1>"A, B, C, D"</formula1>
    </dataValidation>
    <dataValidation type="list" allowBlank="1" showInputMessage="1" showErrorMessage="1" sqref="C24:E71" xr:uid="{38B18888-8D75-4815-B3A8-90E2B5169804}">
      <formula1>職種</formula1>
    </dataValidation>
    <dataValidation type="list" allowBlank="1" showInputMessage="1" showErrorMessage="1" sqref="AD3:AD4" xr:uid="{4C79A8BE-ECCF-4704-9366-291679C4B689}">
      <formula1>#REF!</formula1>
    </dataValidation>
    <dataValidation type="decimal" allowBlank="1" showInputMessage="1" showErrorMessage="1" error="入力可能範囲　32～40" sqref="AY6:AZ6" xr:uid="{1CE17B47-E9CC-44F1-BB3C-3C89B581B7A5}">
      <formula1>32</formula1>
      <formula2>40</formula2>
    </dataValidation>
    <dataValidation type="list" allowBlank="1" showInputMessage="1" showErrorMessage="1" sqref="BC4:BF4" xr:uid="{830EBE4C-7819-4359-A160-46CABCC2525D}">
      <formula1>"予定,実績,予定・実績"</formula1>
    </dataValidation>
    <dataValidation type="list" allowBlank="1" showInputMessage="1" showErrorMessage="1" sqref="BC3:BF3" xr:uid="{00E52CE1-7A8C-40DD-9C48-CD3A4AD6B1FC}">
      <formula1>"４週,歴月"</formula1>
    </dataValidation>
    <dataValidation type="list" allowBlank="1" showInputMessage="1" showErrorMessage="1" sqref="I24:L71" xr:uid="{CBB5DF03-BF03-4626-BBF4-0F1AF1029C13}">
      <formula1>INDIRECT(C24)</formula1>
    </dataValidation>
  </dataValidations>
  <printOptions horizontalCentered="1"/>
  <pageMargins left="0.15748031496062992" right="0.15748031496062992" top="0.39370078740157483" bottom="0.15748031496062992" header="0.15748031496062992" footer="0.15748031496062992"/>
  <pageSetup paperSize="8" scale="50" orientation="landscape" r:id="rId1"/>
  <ignoredErrors>
    <ignoredError sqref="BB4 BB3 BD3:BF3 BD4:BF4" numberStoredAsText="1"/>
    <ignoredError sqref="F27 F36 F30 F33 F39 F42 F45"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3AF24781-5C0A-4C04-ADD1-D7B1FE039632}">
          <x14:formula1>
            <xm:f>プルダウン・リスト!$C$4:$C$10</xm:f>
          </x14:formula1>
          <xm:sqref>AR1:BG1</xm:sqref>
        </x14:dataValidation>
        <x14:dataValidation type="list" allowBlank="1" showInputMessage="1" showErrorMessage="1" xr:uid="{86DCEBFA-05B4-4936-B514-8D5CB6EB7624}">
          <x14:formula1>
            <xm:f>'【要提出】シフト記号表（勤務時間帯）'!$C$5:$C$46</xm:f>
          </x14:formula1>
          <xm:sqref>U66:AY66 U24:AY24 U57:AY57 U60:AY60 U63:AY63 U69:AY69 U27:AY27 U45:AY45 U33:AY33 U36:AY36 U39:AY39 U30:AY30 U48:AY48 U51:AY51 U54:AY54 U42:AY42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CFFCC"/>
    <pageSetUpPr fitToPage="1"/>
  </sheetPr>
  <dimension ref="B1:AA47"/>
  <sheetViews>
    <sheetView topLeftCell="B1" workbookViewId="0">
      <selection activeCell="I15" sqref="I15"/>
    </sheetView>
  </sheetViews>
  <sheetFormatPr defaultRowHeight="18.75" x14ac:dyDescent="0.4"/>
  <cols>
    <col min="1" max="1" width="1.625" style="120" customWidth="1"/>
    <col min="2" max="2" width="15.125" style="119" bestFit="1" customWidth="1"/>
    <col min="3" max="3" width="10.625" style="119" customWidth="1"/>
    <col min="4" max="4" width="3.375" style="119" bestFit="1" customWidth="1"/>
    <col min="5" max="5" width="15.625" style="120" customWidth="1"/>
    <col min="6" max="6" width="3.375" style="120" bestFit="1" customWidth="1"/>
    <col min="7" max="7" width="15.625" style="120" customWidth="1"/>
    <col min="8" max="8" width="3.375" style="120" bestFit="1" customWidth="1"/>
    <col min="9" max="9" width="15.625" style="119" customWidth="1"/>
    <col min="10" max="10" width="3.375" style="120" bestFit="1" customWidth="1"/>
    <col min="11" max="11" width="15.625" style="120" customWidth="1"/>
    <col min="12" max="12" width="5" style="120" customWidth="1"/>
    <col min="13" max="13" width="15.625" style="120" customWidth="1"/>
    <col min="14" max="14" width="3.375" style="120" customWidth="1"/>
    <col min="15" max="15" width="15.625" style="120" customWidth="1"/>
    <col min="16" max="16" width="3.375" style="120" customWidth="1"/>
    <col min="17" max="17" width="15.625" style="120" customWidth="1"/>
    <col min="18" max="18" width="3.375" style="120" customWidth="1"/>
    <col min="19" max="19" width="15.625" style="120" customWidth="1"/>
    <col min="20" max="20" width="3.375" style="120" customWidth="1"/>
    <col min="21" max="21" width="15.625" style="120" customWidth="1"/>
    <col min="22" max="22" width="3.375" style="120" customWidth="1"/>
    <col min="23" max="23" width="15.625" style="120" customWidth="1"/>
    <col min="24" max="24" width="3.375" style="120" customWidth="1"/>
    <col min="25" max="25" width="15.625" style="120" customWidth="1"/>
    <col min="26" max="16384" width="9" style="120"/>
  </cols>
  <sheetData>
    <row r="1" spans="2:25" x14ac:dyDescent="0.4">
      <c r="B1" s="118" t="s">
        <v>34</v>
      </c>
    </row>
    <row r="2" spans="2:25" x14ac:dyDescent="0.4">
      <c r="B2" s="121" t="s">
        <v>35</v>
      </c>
      <c r="E2" s="151" t="s">
        <v>159</v>
      </c>
      <c r="F2" s="51"/>
      <c r="G2" s="51"/>
      <c r="H2" s="51"/>
      <c r="I2" s="152" t="s">
        <v>160</v>
      </c>
      <c r="J2" s="51"/>
      <c r="K2" s="51"/>
    </row>
    <row r="3" spans="2:25" x14ac:dyDescent="0.4">
      <c r="B3" s="121"/>
      <c r="E3" s="426" t="s">
        <v>36</v>
      </c>
      <c r="F3" s="426"/>
      <c r="G3" s="426"/>
      <c r="H3" s="426"/>
      <c r="I3" s="426"/>
      <c r="J3" s="426"/>
      <c r="K3" s="426"/>
      <c r="M3" s="426" t="s">
        <v>79</v>
      </c>
      <c r="N3" s="426"/>
      <c r="O3" s="426"/>
      <c r="Q3" s="426" t="s">
        <v>78</v>
      </c>
      <c r="R3" s="426"/>
      <c r="S3" s="426"/>
      <c r="T3" s="426"/>
      <c r="U3" s="426"/>
      <c r="V3" s="426"/>
      <c r="W3" s="426"/>
      <c r="Y3" s="122" t="s">
        <v>89</v>
      </c>
    </row>
    <row r="4" spans="2:25" x14ac:dyDescent="0.4">
      <c r="B4" s="119" t="s">
        <v>37</v>
      </c>
      <c r="C4" s="119" t="s">
        <v>4</v>
      </c>
      <c r="E4" s="119" t="s">
        <v>38</v>
      </c>
      <c r="F4" s="119"/>
      <c r="G4" s="119" t="s">
        <v>39</v>
      </c>
      <c r="I4" s="119" t="s">
        <v>40</v>
      </c>
      <c r="K4" s="119" t="s">
        <v>36</v>
      </c>
      <c r="M4" s="119" t="s">
        <v>41</v>
      </c>
      <c r="O4" s="119" t="s">
        <v>42</v>
      </c>
      <c r="Q4" s="119" t="s">
        <v>41</v>
      </c>
      <c r="S4" s="119" t="s">
        <v>42</v>
      </c>
      <c r="U4" s="119" t="s">
        <v>40</v>
      </c>
      <c r="W4" s="119" t="s">
        <v>36</v>
      </c>
      <c r="Y4" s="123" t="s">
        <v>90</v>
      </c>
    </row>
    <row r="5" spans="2:25" x14ac:dyDescent="0.4">
      <c r="B5" s="52" t="s">
        <v>43</v>
      </c>
      <c r="C5" s="175" t="s">
        <v>44</v>
      </c>
      <c r="D5" s="52" t="s">
        <v>16</v>
      </c>
      <c r="E5" s="176" t="s">
        <v>45</v>
      </c>
      <c r="F5" s="52" t="s">
        <v>17</v>
      </c>
      <c r="G5" s="176" t="s">
        <v>45</v>
      </c>
      <c r="H5" s="196" t="s">
        <v>46</v>
      </c>
      <c r="I5" s="176" t="s">
        <v>45</v>
      </c>
      <c r="J5" s="197" t="s">
        <v>2</v>
      </c>
      <c r="K5" s="163" t="s">
        <v>45</v>
      </c>
      <c r="M5" s="181" t="s">
        <v>45</v>
      </c>
      <c r="N5" s="119" t="s">
        <v>17</v>
      </c>
      <c r="O5" s="181" t="s">
        <v>45</v>
      </c>
      <c r="Q5" s="163" t="s">
        <v>45</v>
      </c>
      <c r="R5" s="119" t="s">
        <v>17</v>
      </c>
      <c r="S5" s="163" t="s">
        <v>45</v>
      </c>
      <c r="T5" s="124" t="s">
        <v>46</v>
      </c>
      <c r="U5" s="176" t="s">
        <v>45</v>
      </c>
      <c r="V5" s="120" t="s">
        <v>2</v>
      </c>
      <c r="W5" s="182" t="s">
        <v>45</v>
      </c>
      <c r="Y5" s="182" t="s">
        <v>45</v>
      </c>
    </row>
    <row r="6" spans="2:25" x14ac:dyDescent="0.4">
      <c r="B6" s="52" t="s">
        <v>47</v>
      </c>
      <c r="C6" s="175" t="s">
        <v>48</v>
      </c>
      <c r="D6" s="52" t="s">
        <v>16</v>
      </c>
      <c r="E6" s="176" t="s">
        <v>45</v>
      </c>
      <c r="F6" s="52" t="s">
        <v>17</v>
      </c>
      <c r="G6" s="176" t="s">
        <v>45</v>
      </c>
      <c r="H6" s="196" t="s">
        <v>46</v>
      </c>
      <c r="I6" s="176" t="s">
        <v>45</v>
      </c>
      <c r="J6" s="197" t="s">
        <v>2</v>
      </c>
      <c r="K6" s="163" t="s">
        <v>45</v>
      </c>
      <c r="M6" s="181" t="s">
        <v>45</v>
      </c>
      <c r="N6" s="119" t="s">
        <v>17</v>
      </c>
      <c r="O6" s="181" t="s">
        <v>45</v>
      </c>
      <c r="Q6" s="163" t="s">
        <v>45</v>
      </c>
      <c r="R6" s="119" t="s">
        <v>17</v>
      </c>
      <c r="S6" s="163" t="s">
        <v>45</v>
      </c>
      <c r="T6" s="124" t="s">
        <v>46</v>
      </c>
      <c r="U6" s="176" t="s">
        <v>45</v>
      </c>
      <c r="V6" s="120" t="s">
        <v>2</v>
      </c>
      <c r="W6" s="182" t="s">
        <v>45</v>
      </c>
      <c r="Y6" s="182" t="s">
        <v>45</v>
      </c>
    </row>
    <row r="7" spans="2:25" x14ac:dyDescent="0.4">
      <c r="B7" s="52" t="s">
        <v>49</v>
      </c>
      <c r="C7" s="175" t="s">
        <v>50</v>
      </c>
      <c r="D7" s="52" t="s">
        <v>16</v>
      </c>
      <c r="E7" s="176" t="s">
        <v>45</v>
      </c>
      <c r="F7" s="52" t="s">
        <v>17</v>
      </c>
      <c r="G7" s="176" t="s">
        <v>45</v>
      </c>
      <c r="H7" s="196" t="s">
        <v>46</v>
      </c>
      <c r="I7" s="176" t="s">
        <v>45</v>
      </c>
      <c r="J7" s="197" t="s">
        <v>2</v>
      </c>
      <c r="K7" s="163" t="s">
        <v>45</v>
      </c>
      <c r="M7" s="181" t="s">
        <v>45</v>
      </c>
      <c r="N7" s="119" t="s">
        <v>17</v>
      </c>
      <c r="O7" s="181" t="s">
        <v>45</v>
      </c>
      <c r="Q7" s="163" t="s">
        <v>45</v>
      </c>
      <c r="R7" s="119" t="s">
        <v>17</v>
      </c>
      <c r="S7" s="163" t="s">
        <v>45</v>
      </c>
      <c r="T7" s="124" t="s">
        <v>46</v>
      </c>
      <c r="U7" s="176" t="s">
        <v>45</v>
      </c>
      <c r="V7" s="120" t="s">
        <v>2</v>
      </c>
      <c r="W7" s="182" t="s">
        <v>45</v>
      </c>
      <c r="Y7" s="182" t="s">
        <v>45</v>
      </c>
    </row>
    <row r="8" spans="2:25" x14ac:dyDescent="0.4">
      <c r="B8" s="52"/>
      <c r="C8" s="175" t="s">
        <v>51</v>
      </c>
      <c r="D8" s="52" t="s">
        <v>16</v>
      </c>
      <c r="E8" s="176">
        <v>0.35416666666666669</v>
      </c>
      <c r="F8" s="52" t="s">
        <v>17</v>
      </c>
      <c r="G8" s="176">
        <v>0.39583333333333331</v>
      </c>
      <c r="H8" s="196" t="s">
        <v>46</v>
      </c>
      <c r="I8" s="176"/>
      <c r="J8" s="197" t="s">
        <v>2</v>
      </c>
      <c r="K8" s="182">
        <f>IF(OR(E8="",G8=""),"",(G8+IF(E8&gt;G8,1,0)-E8-I8)*24)</f>
        <v>0.99999999999999911</v>
      </c>
      <c r="M8" s="181">
        <f>【要提出】小規模多機能型居宅介護!$K$14</f>
        <v>0.29166666666666669</v>
      </c>
      <c r="N8" s="119" t="s">
        <v>17</v>
      </c>
      <c r="O8" s="181">
        <f>【要提出】小規模多機能型居宅介護!$O$14</f>
        <v>0.83333333333333337</v>
      </c>
      <c r="Q8" s="183">
        <f t="shared" ref="Q8:Q21" si="0">IF(E8="","",IF(E8&lt;M8,M8,IF(E8&gt;=O8,"",E8)))</f>
        <v>0.35416666666666669</v>
      </c>
      <c r="R8" s="119" t="s">
        <v>17</v>
      </c>
      <c r="S8" s="183">
        <f t="shared" ref="S8:S21" si="1">IF(G8="","",IF(G8&gt;E8,IF(G8&lt;O8,G8,O8),O8))</f>
        <v>0.39583333333333331</v>
      </c>
      <c r="T8" s="124" t="s">
        <v>46</v>
      </c>
      <c r="U8" s="176">
        <f>I8</f>
        <v>0</v>
      </c>
      <c r="V8" s="120" t="s">
        <v>2</v>
      </c>
      <c r="W8" s="182">
        <f>IF(Q8="","",IF((S8+IF(Q8&gt;S8,1,0)-Q8-U8)*24=0,"",(S8+IF(Q8&gt;S8,1,0)-Q8-U8)*24))</f>
        <v>0.99999999999999911</v>
      </c>
      <c r="Y8" s="182" t="str">
        <f>IF(W8="",K8,IF(OR(K8-W8=0,K8-W8&lt;0),"-",K8-W8))</f>
        <v>-</v>
      </c>
    </row>
    <row r="9" spans="2:25" x14ac:dyDescent="0.4">
      <c r="B9" s="52"/>
      <c r="C9" s="175" t="s">
        <v>52</v>
      </c>
      <c r="D9" s="52" t="s">
        <v>16</v>
      </c>
      <c r="E9" s="176">
        <v>0.39583333333333331</v>
      </c>
      <c r="F9" s="52" t="s">
        <v>17</v>
      </c>
      <c r="G9" s="176">
        <v>0.6875</v>
      </c>
      <c r="H9" s="196" t="s">
        <v>46</v>
      </c>
      <c r="I9" s="176">
        <v>4.1666666666666664E-2</v>
      </c>
      <c r="J9" s="197" t="s">
        <v>2</v>
      </c>
      <c r="K9" s="182">
        <f t="shared" ref="K9:K21" si="2">IF(OR(E9="",G9=""),"",(G9+IF(E9&gt;G9,1,0)-E9-I9)*24)</f>
        <v>6</v>
      </c>
      <c r="M9" s="181">
        <f>【要提出】小規模多機能型居宅介護!$K$14</f>
        <v>0.29166666666666669</v>
      </c>
      <c r="N9" s="119" t="s">
        <v>17</v>
      </c>
      <c r="O9" s="181">
        <f>【要提出】小規模多機能型居宅介護!$O$14</f>
        <v>0.83333333333333337</v>
      </c>
      <c r="Q9" s="183">
        <f t="shared" si="0"/>
        <v>0.39583333333333331</v>
      </c>
      <c r="R9" s="119" t="s">
        <v>17</v>
      </c>
      <c r="S9" s="183">
        <f t="shared" si="1"/>
        <v>0.6875</v>
      </c>
      <c r="T9" s="124" t="s">
        <v>46</v>
      </c>
      <c r="U9" s="176">
        <f t="shared" ref="U9:U21" si="3">I9</f>
        <v>4.1666666666666664E-2</v>
      </c>
      <c r="V9" s="120" t="s">
        <v>2</v>
      </c>
      <c r="W9" s="182">
        <f t="shared" ref="W9:W21" si="4">IF(Q9="","",IF((S9+IF(Q9&gt;S9,1,0)-Q9-U9)*24=0,"",(S9+IF(Q9&gt;S9,1,0)-Q9-U9)*24))</f>
        <v>6</v>
      </c>
      <c r="Y9" s="182" t="str">
        <f t="shared" ref="Y9:Y21" si="5">IF(W9="",K9,IF(OR(K9-W9=0,K9-W9&lt;0),"-",K9-W9))</f>
        <v>-</v>
      </c>
    </row>
    <row r="10" spans="2:25" x14ac:dyDescent="0.4">
      <c r="B10" s="52"/>
      <c r="C10" s="175" t="s">
        <v>53</v>
      </c>
      <c r="D10" s="52" t="s">
        <v>16</v>
      </c>
      <c r="E10" s="176">
        <v>0.35416666666666669</v>
      </c>
      <c r="F10" s="52" t="s">
        <v>17</v>
      </c>
      <c r="G10" s="176">
        <v>0.6875</v>
      </c>
      <c r="H10" s="196" t="s">
        <v>46</v>
      </c>
      <c r="I10" s="176">
        <v>4.1666666666666699E-2</v>
      </c>
      <c r="J10" s="197" t="s">
        <v>2</v>
      </c>
      <c r="K10" s="182">
        <f t="shared" si="2"/>
        <v>6.9999999999999991</v>
      </c>
      <c r="M10" s="181">
        <f>【要提出】小規模多機能型居宅介護!$K$14</f>
        <v>0.29166666666666669</v>
      </c>
      <c r="N10" s="119" t="s">
        <v>17</v>
      </c>
      <c r="O10" s="181">
        <f>【要提出】小規模多機能型居宅介護!$O$14</f>
        <v>0.83333333333333337</v>
      </c>
      <c r="Q10" s="183">
        <f t="shared" si="0"/>
        <v>0.35416666666666669</v>
      </c>
      <c r="R10" s="119" t="s">
        <v>17</v>
      </c>
      <c r="S10" s="183">
        <f t="shared" si="1"/>
        <v>0.6875</v>
      </c>
      <c r="T10" s="124" t="s">
        <v>46</v>
      </c>
      <c r="U10" s="176">
        <f t="shared" si="3"/>
        <v>4.1666666666666699E-2</v>
      </c>
      <c r="V10" s="120" t="s">
        <v>2</v>
      </c>
      <c r="W10" s="182">
        <f t="shared" si="4"/>
        <v>6.9999999999999991</v>
      </c>
      <c r="Y10" s="182" t="str">
        <f t="shared" si="5"/>
        <v>-</v>
      </c>
    </row>
    <row r="11" spans="2:25" x14ac:dyDescent="0.4">
      <c r="B11" s="52"/>
      <c r="C11" s="175" t="s">
        <v>54</v>
      </c>
      <c r="D11" s="52" t="s">
        <v>16</v>
      </c>
      <c r="E11" s="176">
        <v>0.39583333333333331</v>
      </c>
      <c r="F11" s="52" t="s">
        <v>17</v>
      </c>
      <c r="G11" s="176">
        <v>0.72916666666666663</v>
      </c>
      <c r="H11" s="196" t="s">
        <v>46</v>
      </c>
      <c r="I11" s="176">
        <v>4.1666666666666664E-2</v>
      </c>
      <c r="J11" s="197" t="s">
        <v>2</v>
      </c>
      <c r="K11" s="182">
        <f t="shared" si="2"/>
        <v>6.9999999999999991</v>
      </c>
      <c r="M11" s="181">
        <f>【要提出】小規模多機能型居宅介護!$K$14</f>
        <v>0.29166666666666669</v>
      </c>
      <c r="N11" s="119" t="s">
        <v>17</v>
      </c>
      <c r="O11" s="181">
        <f>【要提出】小規模多機能型居宅介護!$O$14</f>
        <v>0.83333333333333337</v>
      </c>
      <c r="Q11" s="183">
        <f t="shared" si="0"/>
        <v>0.39583333333333331</v>
      </c>
      <c r="R11" s="119" t="s">
        <v>17</v>
      </c>
      <c r="S11" s="183">
        <f t="shared" si="1"/>
        <v>0.72916666666666663</v>
      </c>
      <c r="T11" s="124" t="s">
        <v>46</v>
      </c>
      <c r="U11" s="176">
        <f t="shared" si="3"/>
        <v>4.1666666666666664E-2</v>
      </c>
      <c r="V11" s="120" t="s">
        <v>2</v>
      </c>
      <c r="W11" s="182">
        <f t="shared" si="4"/>
        <v>6.9999999999999991</v>
      </c>
      <c r="Y11" s="182" t="str">
        <f t="shared" si="5"/>
        <v>-</v>
      </c>
    </row>
    <row r="12" spans="2:25" x14ac:dyDescent="0.4">
      <c r="B12" s="52"/>
      <c r="C12" s="175" t="s">
        <v>55</v>
      </c>
      <c r="D12" s="52" t="s">
        <v>16</v>
      </c>
      <c r="E12" s="176">
        <v>0.375</v>
      </c>
      <c r="F12" s="52" t="s">
        <v>17</v>
      </c>
      <c r="G12" s="176">
        <v>0.70833333333333337</v>
      </c>
      <c r="H12" s="196" t="s">
        <v>46</v>
      </c>
      <c r="I12" s="176">
        <v>4.1666666666666664E-2</v>
      </c>
      <c r="J12" s="197" t="s">
        <v>2</v>
      </c>
      <c r="K12" s="182">
        <f t="shared" si="2"/>
        <v>7</v>
      </c>
      <c r="M12" s="181">
        <f>【要提出】小規模多機能型居宅介護!$K$14</f>
        <v>0.29166666666666669</v>
      </c>
      <c r="N12" s="119" t="s">
        <v>17</v>
      </c>
      <c r="O12" s="181">
        <f>【要提出】小規模多機能型居宅介護!$O$14</f>
        <v>0.83333333333333337</v>
      </c>
      <c r="Q12" s="183">
        <f t="shared" si="0"/>
        <v>0.375</v>
      </c>
      <c r="R12" s="119" t="s">
        <v>17</v>
      </c>
      <c r="S12" s="183">
        <f t="shared" si="1"/>
        <v>0.70833333333333337</v>
      </c>
      <c r="T12" s="124" t="s">
        <v>46</v>
      </c>
      <c r="U12" s="176">
        <f t="shared" si="3"/>
        <v>4.1666666666666664E-2</v>
      </c>
      <c r="V12" s="120" t="s">
        <v>2</v>
      </c>
      <c r="W12" s="182">
        <f t="shared" si="4"/>
        <v>7</v>
      </c>
      <c r="Y12" s="182" t="str">
        <f t="shared" si="5"/>
        <v>-</v>
      </c>
    </row>
    <row r="13" spans="2:25" x14ac:dyDescent="0.4">
      <c r="B13" s="52"/>
      <c r="C13" s="175" t="s">
        <v>56</v>
      </c>
      <c r="D13" s="52" t="s">
        <v>16</v>
      </c>
      <c r="E13" s="176">
        <v>0.375</v>
      </c>
      <c r="F13" s="52" t="s">
        <v>17</v>
      </c>
      <c r="G13" s="176">
        <v>0.5</v>
      </c>
      <c r="H13" s="196" t="s">
        <v>46</v>
      </c>
      <c r="I13" s="176"/>
      <c r="J13" s="197" t="s">
        <v>2</v>
      </c>
      <c r="K13" s="182">
        <f t="shared" si="2"/>
        <v>3</v>
      </c>
      <c r="M13" s="181">
        <f>【要提出】小規模多機能型居宅介護!$K$14</f>
        <v>0.29166666666666669</v>
      </c>
      <c r="N13" s="119" t="s">
        <v>17</v>
      </c>
      <c r="O13" s="181">
        <f>【要提出】小規模多機能型居宅介護!$O$14</f>
        <v>0.83333333333333337</v>
      </c>
      <c r="Q13" s="183">
        <f t="shared" si="0"/>
        <v>0.375</v>
      </c>
      <c r="R13" s="119" t="s">
        <v>17</v>
      </c>
      <c r="S13" s="183">
        <f t="shared" si="1"/>
        <v>0.5</v>
      </c>
      <c r="T13" s="124" t="s">
        <v>46</v>
      </c>
      <c r="U13" s="176">
        <f t="shared" si="3"/>
        <v>0</v>
      </c>
      <c r="V13" s="120" t="s">
        <v>2</v>
      </c>
      <c r="W13" s="182">
        <f t="shared" si="4"/>
        <v>3</v>
      </c>
      <c r="Y13" s="182" t="str">
        <f t="shared" si="5"/>
        <v>-</v>
      </c>
    </row>
    <row r="14" spans="2:25" x14ac:dyDescent="0.4">
      <c r="B14" s="52"/>
      <c r="C14" s="175" t="s">
        <v>57</v>
      </c>
      <c r="D14" s="52" t="s">
        <v>16</v>
      </c>
      <c r="E14" s="176">
        <v>0.66666666666666663</v>
      </c>
      <c r="F14" s="52" t="s">
        <v>17</v>
      </c>
      <c r="G14" s="176">
        <v>0.41666666666666669</v>
      </c>
      <c r="H14" s="196" t="s">
        <v>46</v>
      </c>
      <c r="I14" s="176">
        <v>8.3333333333333329E-2</v>
      </c>
      <c r="J14" s="197" t="s">
        <v>2</v>
      </c>
      <c r="K14" s="182">
        <f t="shared" si="2"/>
        <v>16</v>
      </c>
      <c r="M14" s="181">
        <f>【要提出】小規模多機能型居宅介護!$K$14</f>
        <v>0.29166666666666669</v>
      </c>
      <c r="N14" s="119" t="s">
        <v>17</v>
      </c>
      <c r="O14" s="181">
        <f>【要提出】小規模多機能型居宅介護!$O$14</f>
        <v>0.83333333333333337</v>
      </c>
      <c r="Q14" s="183">
        <f t="shared" si="0"/>
        <v>0.66666666666666663</v>
      </c>
      <c r="R14" s="119" t="s">
        <v>17</v>
      </c>
      <c r="S14" s="183">
        <f t="shared" si="1"/>
        <v>0.83333333333333337</v>
      </c>
      <c r="T14" s="124" t="s">
        <v>46</v>
      </c>
      <c r="U14" s="176">
        <f t="shared" si="3"/>
        <v>8.3333333333333329E-2</v>
      </c>
      <c r="V14" s="120" t="s">
        <v>2</v>
      </c>
      <c r="W14" s="182">
        <f t="shared" si="4"/>
        <v>2.0000000000000018</v>
      </c>
      <c r="Y14" s="182">
        <f t="shared" si="5"/>
        <v>13.999999999999998</v>
      </c>
    </row>
    <row r="15" spans="2:25" x14ac:dyDescent="0.4">
      <c r="B15" s="52"/>
      <c r="C15" s="175" t="s">
        <v>58</v>
      </c>
      <c r="D15" s="52" t="s">
        <v>16</v>
      </c>
      <c r="E15" s="176"/>
      <c r="F15" s="52" t="s">
        <v>17</v>
      </c>
      <c r="G15" s="176"/>
      <c r="H15" s="196" t="s">
        <v>46</v>
      </c>
      <c r="I15" s="176"/>
      <c r="J15" s="197" t="s">
        <v>2</v>
      </c>
      <c r="K15" s="182" t="str">
        <f t="shared" si="2"/>
        <v/>
      </c>
      <c r="M15" s="181">
        <f>【要提出】小規模多機能型居宅介護!$K$14</f>
        <v>0.29166666666666669</v>
      </c>
      <c r="N15" s="119" t="s">
        <v>17</v>
      </c>
      <c r="O15" s="181">
        <f>【要提出】小規模多機能型居宅介護!$O$14</f>
        <v>0.83333333333333337</v>
      </c>
      <c r="Q15" s="183" t="str">
        <f t="shared" si="0"/>
        <v/>
      </c>
      <c r="R15" s="119" t="s">
        <v>17</v>
      </c>
      <c r="S15" s="183" t="str">
        <f t="shared" si="1"/>
        <v/>
      </c>
      <c r="T15" s="124" t="s">
        <v>46</v>
      </c>
      <c r="U15" s="176">
        <f t="shared" si="3"/>
        <v>0</v>
      </c>
      <c r="V15" s="120" t="s">
        <v>2</v>
      </c>
      <c r="W15" s="182" t="str">
        <f t="shared" si="4"/>
        <v/>
      </c>
      <c r="Y15" s="182" t="str">
        <f t="shared" si="5"/>
        <v/>
      </c>
    </row>
    <row r="16" spans="2:25" x14ac:dyDescent="0.4">
      <c r="B16" s="52"/>
      <c r="C16" s="175" t="s">
        <v>59</v>
      </c>
      <c r="D16" s="52" t="s">
        <v>16</v>
      </c>
      <c r="E16" s="176"/>
      <c r="F16" s="52" t="s">
        <v>17</v>
      </c>
      <c r="G16" s="176"/>
      <c r="H16" s="196" t="s">
        <v>46</v>
      </c>
      <c r="I16" s="176"/>
      <c r="J16" s="197" t="s">
        <v>2</v>
      </c>
      <c r="K16" s="182" t="str">
        <f t="shared" si="2"/>
        <v/>
      </c>
      <c r="M16" s="181">
        <f>【要提出】小規模多機能型居宅介護!$K$14</f>
        <v>0.29166666666666669</v>
      </c>
      <c r="N16" s="119" t="s">
        <v>17</v>
      </c>
      <c r="O16" s="181">
        <f>【要提出】小規模多機能型居宅介護!$O$14</f>
        <v>0.83333333333333337</v>
      </c>
      <c r="Q16" s="183" t="str">
        <f t="shared" si="0"/>
        <v/>
      </c>
      <c r="R16" s="119" t="s">
        <v>17</v>
      </c>
      <c r="S16" s="183" t="str">
        <f t="shared" si="1"/>
        <v/>
      </c>
      <c r="T16" s="124" t="s">
        <v>46</v>
      </c>
      <c r="U16" s="176">
        <f t="shared" si="3"/>
        <v>0</v>
      </c>
      <c r="V16" s="120" t="s">
        <v>2</v>
      </c>
      <c r="W16" s="182" t="str">
        <f t="shared" si="4"/>
        <v/>
      </c>
      <c r="Y16" s="182" t="str">
        <f t="shared" si="5"/>
        <v/>
      </c>
    </row>
    <row r="17" spans="2:25" x14ac:dyDescent="0.4">
      <c r="B17" s="52"/>
      <c r="C17" s="175" t="s">
        <v>60</v>
      </c>
      <c r="D17" s="52" t="s">
        <v>16</v>
      </c>
      <c r="E17" s="176"/>
      <c r="F17" s="52" t="s">
        <v>17</v>
      </c>
      <c r="G17" s="176"/>
      <c r="H17" s="196" t="s">
        <v>46</v>
      </c>
      <c r="I17" s="176"/>
      <c r="J17" s="197" t="s">
        <v>2</v>
      </c>
      <c r="K17" s="182" t="str">
        <f t="shared" si="2"/>
        <v/>
      </c>
      <c r="M17" s="181">
        <f>【要提出】小規模多機能型居宅介護!$K$14</f>
        <v>0.29166666666666669</v>
      </c>
      <c r="N17" s="119" t="s">
        <v>17</v>
      </c>
      <c r="O17" s="181">
        <f>【要提出】小規模多機能型居宅介護!$O$14</f>
        <v>0.83333333333333337</v>
      </c>
      <c r="Q17" s="183" t="str">
        <f t="shared" si="0"/>
        <v/>
      </c>
      <c r="R17" s="119" t="s">
        <v>17</v>
      </c>
      <c r="S17" s="183" t="str">
        <f t="shared" si="1"/>
        <v/>
      </c>
      <c r="T17" s="124" t="s">
        <v>46</v>
      </c>
      <c r="U17" s="176">
        <f t="shared" si="3"/>
        <v>0</v>
      </c>
      <c r="V17" s="120" t="s">
        <v>2</v>
      </c>
      <c r="W17" s="182" t="str">
        <f t="shared" si="4"/>
        <v/>
      </c>
      <c r="Y17" s="182" t="str">
        <f t="shared" si="5"/>
        <v/>
      </c>
    </row>
    <row r="18" spans="2:25" x14ac:dyDescent="0.4">
      <c r="B18" s="52"/>
      <c r="C18" s="175" t="s">
        <v>61</v>
      </c>
      <c r="D18" s="52" t="s">
        <v>16</v>
      </c>
      <c r="E18" s="176"/>
      <c r="F18" s="52" t="s">
        <v>17</v>
      </c>
      <c r="G18" s="176"/>
      <c r="H18" s="196" t="s">
        <v>46</v>
      </c>
      <c r="I18" s="176"/>
      <c r="J18" s="197" t="s">
        <v>2</v>
      </c>
      <c r="K18" s="182" t="str">
        <f t="shared" si="2"/>
        <v/>
      </c>
      <c r="M18" s="181">
        <f>【要提出】小規模多機能型居宅介護!$K$14</f>
        <v>0.29166666666666669</v>
      </c>
      <c r="N18" s="119" t="s">
        <v>17</v>
      </c>
      <c r="O18" s="181">
        <f>【要提出】小規模多機能型居宅介護!$O$14</f>
        <v>0.83333333333333337</v>
      </c>
      <c r="Q18" s="183" t="str">
        <f t="shared" si="0"/>
        <v/>
      </c>
      <c r="R18" s="119" t="s">
        <v>17</v>
      </c>
      <c r="S18" s="183" t="str">
        <f t="shared" si="1"/>
        <v/>
      </c>
      <c r="T18" s="124" t="s">
        <v>46</v>
      </c>
      <c r="U18" s="176">
        <f t="shared" si="3"/>
        <v>0</v>
      </c>
      <c r="V18" s="120" t="s">
        <v>2</v>
      </c>
      <c r="W18" s="182" t="str">
        <f t="shared" si="4"/>
        <v/>
      </c>
      <c r="Y18" s="182" t="str">
        <f t="shared" si="5"/>
        <v/>
      </c>
    </row>
    <row r="19" spans="2:25" x14ac:dyDescent="0.4">
      <c r="B19" s="52"/>
      <c r="C19" s="175" t="s">
        <v>62</v>
      </c>
      <c r="D19" s="52" t="s">
        <v>16</v>
      </c>
      <c r="E19" s="176"/>
      <c r="F19" s="52" t="s">
        <v>17</v>
      </c>
      <c r="G19" s="176"/>
      <c r="H19" s="196" t="s">
        <v>46</v>
      </c>
      <c r="I19" s="176"/>
      <c r="J19" s="197" t="s">
        <v>2</v>
      </c>
      <c r="K19" s="182" t="str">
        <f t="shared" si="2"/>
        <v/>
      </c>
      <c r="M19" s="181">
        <f>【要提出】小規模多機能型居宅介護!$K$14</f>
        <v>0.29166666666666669</v>
      </c>
      <c r="N19" s="119" t="s">
        <v>17</v>
      </c>
      <c r="O19" s="181">
        <f>【要提出】小規模多機能型居宅介護!$O$14</f>
        <v>0.83333333333333337</v>
      </c>
      <c r="Q19" s="183" t="str">
        <f t="shared" si="0"/>
        <v/>
      </c>
      <c r="R19" s="119" t="s">
        <v>17</v>
      </c>
      <c r="S19" s="183" t="str">
        <f t="shared" si="1"/>
        <v/>
      </c>
      <c r="T19" s="124" t="s">
        <v>46</v>
      </c>
      <c r="U19" s="176">
        <f t="shared" si="3"/>
        <v>0</v>
      </c>
      <c r="V19" s="120" t="s">
        <v>2</v>
      </c>
      <c r="W19" s="182" t="str">
        <f t="shared" si="4"/>
        <v/>
      </c>
      <c r="Y19" s="182" t="str">
        <f t="shared" si="5"/>
        <v/>
      </c>
    </row>
    <row r="20" spans="2:25" x14ac:dyDescent="0.4">
      <c r="B20" s="52"/>
      <c r="C20" s="175" t="s">
        <v>63</v>
      </c>
      <c r="D20" s="52" t="s">
        <v>16</v>
      </c>
      <c r="E20" s="176"/>
      <c r="F20" s="52" t="s">
        <v>17</v>
      </c>
      <c r="G20" s="176"/>
      <c r="H20" s="196" t="s">
        <v>46</v>
      </c>
      <c r="I20" s="176"/>
      <c r="J20" s="197" t="s">
        <v>2</v>
      </c>
      <c r="K20" s="182" t="str">
        <f t="shared" si="2"/>
        <v/>
      </c>
      <c r="M20" s="181">
        <f>【要提出】小規模多機能型居宅介護!$K$14</f>
        <v>0.29166666666666669</v>
      </c>
      <c r="N20" s="119" t="s">
        <v>17</v>
      </c>
      <c r="O20" s="181">
        <f>【要提出】小規模多機能型居宅介護!$O$14</f>
        <v>0.83333333333333337</v>
      </c>
      <c r="Q20" s="183" t="str">
        <f t="shared" si="0"/>
        <v/>
      </c>
      <c r="R20" s="119" t="s">
        <v>17</v>
      </c>
      <c r="S20" s="183" t="str">
        <f t="shared" si="1"/>
        <v/>
      </c>
      <c r="T20" s="124" t="s">
        <v>46</v>
      </c>
      <c r="U20" s="176">
        <f t="shared" si="3"/>
        <v>0</v>
      </c>
      <c r="V20" s="120" t="s">
        <v>2</v>
      </c>
      <c r="W20" s="182" t="str">
        <f t="shared" si="4"/>
        <v/>
      </c>
      <c r="Y20" s="182" t="str">
        <f t="shared" si="5"/>
        <v/>
      </c>
    </row>
    <row r="21" spans="2:25" x14ac:dyDescent="0.4">
      <c r="B21" s="52"/>
      <c r="C21" s="175" t="s">
        <v>64</v>
      </c>
      <c r="D21" s="52" t="s">
        <v>16</v>
      </c>
      <c r="E21" s="176"/>
      <c r="F21" s="52" t="s">
        <v>17</v>
      </c>
      <c r="G21" s="176"/>
      <c r="H21" s="196" t="s">
        <v>46</v>
      </c>
      <c r="I21" s="176"/>
      <c r="J21" s="197" t="s">
        <v>2</v>
      </c>
      <c r="K21" s="182" t="str">
        <f t="shared" si="2"/>
        <v/>
      </c>
      <c r="M21" s="181">
        <f>【要提出】小規模多機能型居宅介護!$K$14</f>
        <v>0.29166666666666669</v>
      </c>
      <c r="N21" s="119" t="s">
        <v>17</v>
      </c>
      <c r="O21" s="181">
        <f>【要提出】小規模多機能型居宅介護!$O$14</f>
        <v>0.83333333333333337</v>
      </c>
      <c r="Q21" s="183" t="str">
        <f t="shared" si="0"/>
        <v/>
      </c>
      <c r="R21" s="119" t="s">
        <v>17</v>
      </c>
      <c r="S21" s="183" t="str">
        <f t="shared" si="1"/>
        <v/>
      </c>
      <c r="T21" s="124" t="s">
        <v>46</v>
      </c>
      <c r="U21" s="176">
        <f t="shared" si="3"/>
        <v>0</v>
      </c>
      <c r="V21" s="120" t="s">
        <v>2</v>
      </c>
      <c r="W21" s="182" t="str">
        <f t="shared" si="4"/>
        <v/>
      </c>
      <c r="Y21" s="182" t="str">
        <f t="shared" si="5"/>
        <v/>
      </c>
    </row>
    <row r="22" spans="2:25" x14ac:dyDescent="0.4">
      <c r="B22" s="52"/>
      <c r="C22" s="175" t="s">
        <v>65</v>
      </c>
      <c r="D22" s="52" t="s">
        <v>16</v>
      </c>
      <c r="E22" s="198"/>
      <c r="F22" s="52" t="s">
        <v>17</v>
      </c>
      <c r="G22" s="198"/>
      <c r="H22" s="196" t="s">
        <v>46</v>
      </c>
      <c r="I22" s="198"/>
      <c r="J22" s="197" t="s">
        <v>2</v>
      </c>
      <c r="K22" s="175">
        <v>1</v>
      </c>
      <c r="M22" s="200"/>
      <c r="N22" s="52" t="s">
        <v>17</v>
      </c>
      <c r="O22" s="200"/>
      <c r="P22" s="197"/>
      <c r="Q22" s="200"/>
      <c r="R22" s="52" t="s">
        <v>17</v>
      </c>
      <c r="S22" s="200"/>
      <c r="T22" s="196" t="s">
        <v>46</v>
      </c>
      <c r="U22" s="198"/>
      <c r="V22" s="197" t="s">
        <v>2</v>
      </c>
      <c r="W22" s="177">
        <v>1</v>
      </c>
      <c r="X22" s="197"/>
      <c r="Y22" s="177" t="s">
        <v>169</v>
      </c>
    </row>
    <row r="23" spans="2:25" x14ac:dyDescent="0.4">
      <c r="B23" s="52"/>
      <c r="C23" s="175" t="s">
        <v>66</v>
      </c>
      <c r="D23" s="52" t="s">
        <v>16</v>
      </c>
      <c r="E23" s="198"/>
      <c r="F23" s="52" t="s">
        <v>17</v>
      </c>
      <c r="G23" s="198"/>
      <c r="H23" s="196" t="s">
        <v>46</v>
      </c>
      <c r="I23" s="198"/>
      <c r="J23" s="197" t="s">
        <v>2</v>
      </c>
      <c r="K23" s="175">
        <v>2</v>
      </c>
      <c r="M23" s="200"/>
      <c r="N23" s="52" t="s">
        <v>17</v>
      </c>
      <c r="O23" s="200"/>
      <c r="P23" s="197"/>
      <c r="Q23" s="200"/>
      <c r="R23" s="52" t="s">
        <v>17</v>
      </c>
      <c r="S23" s="200"/>
      <c r="T23" s="196" t="s">
        <v>46</v>
      </c>
      <c r="U23" s="198"/>
      <c r="V23" s="197" t="s">
        <v>2</v>
      </c>
      <c r="W23" s="177">
        <v>2</v>
      </c>
      <c r="X23" s="197"/>
      <c r="Y23" s="177" t="s">
        <v>169</v>
      </c>
    </row>
    <row r="24" spans="2:25" x14ac:dyDescent="0.4">
      <c r="B24" s="52"/>
      <c r="C24" s="175" t="s">
        <v>67</v>
      </c>
      <c r="D24" s="52" t="s">
        <v>16</v>
      </c>
      <c r="E24" s="198"/>
      <c r="F24" s="52" t="s">
        <v>17</v>
      </c>
      <c r="G24" s="198"/>
      <c r="H24" s="196" t="s">
        <v>46</v>
      </c>
      <c r="I24" s="198"/>
      <c r="J24" s="197" t="s">
        <v>2</v>
      </c>
      <c r="K24" s="175">
        <v>3</v>
      </c>
      <c r="M24" s="200"/>
      <c r="N24" s="52" t="s">
        <v>17</v>
      </c>
      <c r="O24" s="200"/>
      <c r="P24" s="197"/>
      <c r="Q24" s="200"/>
      <c r="R24" s="52" t="s">
        <v>17</v>
      </c>
      <c r="S24" s="200"/>
      <c r="T24" s="196" t="s">
        <v>46</v>
      </c>
      <c r="U24" s="198"/>
      <c r="V24" s="197" t="s">
        <v>2</v>
      </c>
      <c r="W24" s="177">
        <v>3</v>
      </c>
      <c r="X24" s="197"/>
      <c r="Y24" s="177" t="s">
        <v>169</v>
      </c>
    </row>
    <row r="25" spans="2:25" x14ac:dyDescent="0.4">
      <c r="B25" s="52"/>
      <c r="C25" s="175" t="s">
        <v>68</v>
      </c>
      <c r="D25" s="52" t="s">
        <v>16</v>
      </c>
      <c r="E25" s="198"/>
      <c r="F25" s="52" t="s">
        <v>17</v>
      </c>
      <c r="G25" s="198"/>
      <c r="H25" s="196" t="s">
        <v>46</v>
      </c>
      <c r="I25" s="198"/>
      <c r="J25" s="197" t="s">
        <v>2</v>
      </c>
      <c r="K25" s="175">
        <v>4</v>
      </c>
      <c r="M25" s="200"/>
      <c r="N25" s="52" t="s">
        <v>17</v>
      </c>
      <c r="O25" s="200"/>
      <c r="P25" s="197"/>
      <c r="Q25" s="200"/>
      <c r="R25" s="52" t="s">
        <v>17</v>
      </c>
      <c r="S25" s="200"/>
      <c r="T25" s="196" t="s">
        <v>46</v>
      </c>
      <c r="U25" s="198"/>
      <c r="V25" s="197" t="s">
        <v>2</v>
      </c>
      <c r="W25" s="177">
        <v>4</v>
      </c>
      <c r="X25" s="197"/>
      <c r="Y25" s="177" t="s">
        <v>169</v>
      </c>
    </row>
    <row r="26" spans="2:25" x14ac:dyDescent="0.4">
      <c r="B26" s="52"/>
      <c r="C26" s="175" t="s">
        <v>69</v>
      </c>
      <c r="D26" s="52" t="s">
        <v>16</v>
      </c>
      <c r="E26" s="198"/>
      <c r="F26" s="52" t="s">
        <v>17</v>
      </c>
      <c r="G26" s="198"/>
      <c r="H26" s="196" t="s">
        <v>46</v>
      </c>
      <c r="I26" s="198"/>
      <c r="J26" s="197" t="s">
        <v>2</v>
      </c>
      <c r="K26" s="175">
        <v>5</v>
      </c>
      <c r="M26" s="200"/>
      <c r="N26" s="52" t="s">
        <v>17</v>
      </c>
      <c r="O26" s="200"/>
      <c r="P26" s="197"/>
      <c r="Q26" s="200"/>
      <c r="R26" s="52" t="s">
        <v>17</v>
      </c>
      <c r="S26" s="200"/>
      <c r="T26" s="196" t="s">
        <v>46</v>
      </c>
      <c r="U26" s="198"/>
      <c r="V26" s="197" t="s">
        <v>2</v>
      </c>
      <c r="W26" s="177">
        <v>5</v>
      </c>
      <c r="X26" s="197"/>
      <c r="Y26" s="177" t="s">
        <v>169</v>
      </c>
    </row>
    <row r="27" spans="2:25" x14ac:dyDescent="0.4">
      <c r="B27" s="52"/>
      <c r="C27" s="175" t="s">
        <v>70</v>
      </c>
      <c r="D27" s="52" t="s">
        <v>16</v>
      </c>
      <c r="E27" s="198"/>
      <c r="F27" s="52" t="s">
        <v>17</v>
      </c>
      <c r="G27" s="198"/>
      <c r="H27" s="196" t="s">
        <v>46</v>
      </c>
      <c r="I27" s="198"/>
      <c r="J27" s="197" t="s">
        <v>2</v>
      </c>
      <c r="K27" s="175">
        <v>6</v>
      </c>
      <c r="M27" s="200"/>
      <c r="N27" s="52" t="s">
        <v>17</v>
      </c>
      <c r="O27" s="200"/>
      <c r="P27" s="197"/>
      <c r="Q27" s="200"/>
      <c r="R27" s="52" t="s">
        <v>17</v>
      </c>
      <c r="S27" s="200"/>
      <c r="T27" s="196" t="s">
        <v>46</v>
      </c>
      <c r="U27" s="198"/>
      <c r="V27" s="197" t="s">
        <v>2</v>
      </c>
      <c r="W27" s="177">
        <v>6</v>
      </c>
      <c r="X27" s="197"/>
      <c r="Y27" s="177" t="s">
        <v>169</v>
      </c>
    </row>
    <row r="28" spans="2:25" x14ac:dyDescent="0.4">
      <c r="B28" s="52"/>
      <c r="C28" s="175" t="s">
        <v>71</v>
      </c>
      <c r="D28" s="52" t="s">
        <v>16</v>
      </c>
      <c r="E28" s="198"/>
      <c r="F28" s="52" t="s">
        <v>17</v>
      </c>
      <c r="G28" s="198"/>
      <c r="H28" s="196" t="s">
        <v>46</v>
      </c>
      <c r="I28" s="198"/>
      <c r="J28" s="197" t="s">
        <v>2</v>
      </c>
      <c r="K28" s="175">
        <v>7</v>
      </c>
      <c r="M28" s="200"/>
      <c r="N28" s="52" t="s">
        <v>17</v>
      </c>
      <c r="O28" s="200"/>
      <c r="P28" s="197"/>
      <c r="Q28" s="200"/>
      <c r="R28" s="52" t="s">
        <v>17</v>
      </c>
      <c r="S28" s="200"/>
      <c r="T28" s="196" t="s">
        <v>46</v>
      </c>
      <c r="U28" s="198"/>
      <c r="V28" s="197" t="s">
        <v>2</v>
      </c>
      <c r="W28" s="177">
        <v>7</v>
      </c>
      <c r="X28" s="197"/>
      <c r="Y28" s="177" t="s">
        <v>169</v>
      </c>
    </row>
    <row r="29" spans="2:25" x14ac:dyDescent="0.4">
      <c r="B29" s="52"/>
      <c r="C29" s="175" t="s">
        <v>72</v>
      </c>
      <c r="D29" s="52" t="s">
        <v>16</v>
      </c>
      <c r="E29" s="198"/>
      <c r="F29" s="52" t="s">
        <v>17</v>
      </c>
      <c r="G29" s="198"/>
      <c r="H29" s="196" t="s">
        <v>46</v>
      </c>
      <c r="I29" s="198"/>
      <c r="J29" s="197" t="s">
        <v>2</v>
      </c>
      <c r="K29" s="175">
        <v>8</v>
      </c>
      <c r="M29" s="200"/>
      <c r="N29" s="52" t="s">
        <v>17</v>
      </c>
      <c r="O29" s="200"/>
      <c r="P29" s="197"/>
      <c r="Q29" s="200"/>
      <c r="R29" s="52" t="s">
        <v>17</v>
      </c>
      <c r="S29" s="200"/>
      <c r="T29" s="196" t="s">
        <v>46</v>
      </c>
      <c r="U29" s="198"/>
      <c r="V29" s="197" t="s">
        <v>2</v>
      </c>
      <c r="W29" s="177">
        <v>8</v>
      </c>
      <c r="X29" s="197"/>
      <c r="Y29" s="177" t="s">
        <v>169</v>
      </c>
    </row>
    <row r="30" spans="2:25" x14ac:dyDescent="0.4">
      <c r="B30" s="52"/>
      <c r="C30" s="175" t="s">
        <v>73</v>
      </c>
      <c r="D30" s="52" t="s">
        <v>16</v>
      </c>
      <c r="E30" s="198"/>
      <c r="F30" s="52" t="s">
        <v>17</v>
      </c>
      <c r="G30" s="198"/>
      <c r="H30" s="196" t="s">
        <v>46</v>
      </c>
      <c r="I30" s="198"/>
      <c r="J30" s="197" t="s">
        <v>2</v>
      </c>
      <c r="K30" s="175">
        <v>1</v>
      </c>
      <c r="M30" s="200"/>
      <c r="N30" s="52" t="s">
        <v>17</v>
      </c>
      <c r="O30" s="200"/>
      <c r="P30" s="197"/>
      <c r="Q30" s="200"/>
      <c r="R30" s="52" t="s">
        <v>17</v>
      </c>
      <c r="S30" s="200"/>
      <c r="T30" s="196" t="s">
        <v>46</v>
      </c>
      <c r="U30" s="198"/>
      <c r="V30" s="197" t="s">
        <v>2</v>
      </c>
      <c r="W30" s="177" t="s">
        <v>169</v>
      </c>
      <c r="X30" s="197"/>
      <c r="Y30" s="177">
        <v>1</v>
      </c>
    </row>
    <row r="31" spans="2:25" x14ac:dyDescent="0.4">
      <c r="B31" s="52"/>
      <c r="C31" s="175" t="s">
        <v>74</v>
      </c>
      <c r="D31" s="52" t="s">
        <v>16</v>
      </c>
      <c r="E31" s="198"/>
      <c r="F31" s="52" t="s">
        <v>17</v>
      </c>
      <c r="G31" s="198"/>
      <c r="H31" s="196" t="s">
        <v>46</v>
      </c>
      <c r="I31" s="198"/>
      <c r="J31" s="197" t="s">
        <v>2</v>
      </c>
      <c r="K31" s="175">
        <v>2</v>
      </c>
      <c r="M31" s="200"/>
      <c r="N31" s="52" t="s">
        <v>17</v>
      </c>
      <c r="O31" s="200"/>
      <c r="P31" s="197"/>
      <c r="Q31" s="200"/>
      <c r="R31" s="52" t="s">
        <v>17</v>
      </c>
      <c r="S31" s="200"/>
      <c r="T31" s="196" t="s">
        <v>46</v>
      </c>
      <c r="U31" s="198"/>
      <c r="V31" s="197" t="s">
        <v>2</v>
      </c>
      <c r="W31" s="177" t="s">
        <v>169</v>
      </c>
      <c r="X31" s="197"/>
      <c r="Y31" s="177">
        <v>2</v>
      </c>
    </row>
    <row r="32" spans="2:25" x14ac:dyDescent="0.4">
      <c r="B32" s="52"/>
      <c r="C32" s="175" t="s">
        <v>75</v>
      </c>
      <c r="D32" s="52" t="s">
        <v>16</v>
      </c>
      <c r="E32" s="198"/>
      <c r="F32" s="52" t="s">
        <v>17</v>
      </c>
      <c r="G32" s="198"/>
      <c r="H32" s="196" t="s">
        <v>46</v>
      </c>
      <c r="I32" s="198"/>
      <c r="J32" s="197" t="s">
        <v>2</v>
      </c>
      <c r="K32" s="175">
        <v>3</v>
      </c>
      <c r="M32" s="200"/>
      <c r="N32" s="52" t="s">
        <v>17</v>
      </c>
      <c r="O32" s="200"/>
      <c r="P32" s="197"/>
      <c r="Q32" s="200"/>
      <c r="R32" s="52" t="s">
        <v>17</v>
      </c>
      <c r="S32" s="200"/>
      <c r="T32" s="196" t="s">
        <v>46</v>
      </c>
      <c r="U32" s="198"/>
      <c r="V32" s="197" t="s">
        <v>2</v>
      </c>
      <c r="W32" s="177" t="s">
        <v>169</v>
      </c>
      <c r="X32" s="197"/>
      <c r="Y32" s="177">
        <v>3</v>
      </c>
    </row>
    <row r="33" spans="2:27" x14ac:dyDescent="0.4">
      <c r="B33" s="52"/>
      <c r="C33" s="175" t="s">
        <v>76</v>
      </c>
      <c r="D33" s="52" t="s">
        <v>16</v>
      </c>
      <c r="E33" s="198"/>
      <c r="F33" s="52" t="s">
        <v>17</v>
      </c>
      <c r="G33" s="198"/>
      <c r="H33" s="196" t="s">
        <v>46</v>
      </c>
      <c r="I33" s="198"/>
      <c r="J33" s="197" t="s">
        <v>2</v>
      </c>
      <c r="K33" s="175">
        <v>4</v>
      </c>
      <c r="M33" s="200"/>
      <c r="N33" s="52" t="s">
        <v>17</v>
      </c>
      <c r="O33" s="200"/>
      <c r="P33" s="197"/>
      <c r="Q33" s="200"/>
      <c r="R33" s="52" t="s">
        <v>17</v>
      </c>
      <c r="S33" s="200"/>
      <c r="T33" s="196" t="s">
        <v>46</v>
      </c>
      <c r="U33" s="198"/>
      <c r="V33" s="197" t="s">
        <v>2</v>
      </c>
      <c r="W33" s="177" t="s">
        <v>169</v>
      </c>
      <c r="X33" s="197"/>
      <c r="Y33" s="177">
        <v>4</v>
      </c>
    </row>
    <row r="34" spans="2:27" x14ac:dyDescent="0.4">
      <c r="B34" s="52"/>
      <c r="C34" s="175" t="s">
        <v>80</v>
      </c>
      <c r="D34" s="52" t="s">
        <v>16</v>
      </c>
      <c r="E34" s="198"/>
      <c r="F34" s="52" t="s">
        <v>17</v>
      </c>
      <c r="G34" s="198"/>
      <c r="H34" s="196" t="s">
        <v>46</v>
      </c>
      <c r="I34" s="198"/>
      <c r="J34" s="197" t="s">
        <v>2</v>
      </c>
      <c r="K34" s="175">
        <v>5</v>
      </c>
      <c r="M34" s="200"/>
      <c r="N34" s="52" t="s">
        <v>17</v>
      </c>
      <c r="O34" s="200"/>
      <c r="P34" s="197"/>
      <c r="Q34" s="200"/>
      <c r="R34" s="52" t="s">
        <v>17</v>
      </c>
      <c r="S34" s="200"/>
      <c r="T34" s="196" t="s">
        <v>46</v>
      </c>
      <c r="U34" s="198"/>
      <c r="V34" s="197" t="s">
        <v>2</v>
      </c>
      <c r="W34" s="177" t="s">
        <v>169</v>
      </c>
      <c r="X34" s="197"/>
      <c r="Y34" s="177">
        <v>5</v>
      </c>
    </row>
    <row r="35" spans="2:27" x14ac:dyDescent="0.4">
      <c r="B35" s="52"/>
      <c r="C35" s="175" t="s">
        <v>81</v>
      </c>
      <c r="D35" s="52" t="s">
        <v>16</v>
      </c>
      <c r="E35" s="198"/>
      <c r="F35" s="52" t="s">
        <v>17</v>
      </c>
      <c r="G35" s="198"/>
      <c r="H35" s="196" t="s">
        <v>46</v>
      </c>
      <c r="I35" s="198"/>
      <c r="J35" s="197" t="s">
        <v>2</v>
      </c>
      <c r="K35" s="175">
        <v>6</v>
      </c>
      <c r="M35" s="200"/>
      <c r="N35" s="52" t="s">
        <v>17</v>
      </c>
      <c r="O35" s="200"/>
      <c r="P35" s="197"/>
      <c r="Q35" s="200"/>
      <c r="R35" s="52" t="s">
        <v>17</v>
      </c>
      <c r="S35" s="200"/>
      <c r="T35" s="196" t="s">
        <v>46</v>
      </c>
      <c r="U35" s="198"/>
      <c r="V35" s="197" t="s">
        <v>2</v>
      </c>
      <c r="W35" s="177" t="s">
        <v>169</v>
      </c>
      <c r="X35" s="197"/>
      <c r="Y35" s="177">
        <v>6</v>
      </c>
    </row>
    <row r="36" spans="2:27" x14ac:dyDescent="0.4">
      <c r="B36" s="52"/>
      <c r="C36" s="175" t="s">
        <v>82</v>
      </c>
      <c r="D36" s="52" t="s">
        <v>16</v>
      </c>
      <c r="E36" s="198"/>
      <c r="F36" s="52" t="s">
        <v>17</v>
      </c>
      <c r="G36" s="198"/>
      <c r="H36" s="196" t="s">
        <v>46</v>
      </c>
      <c r="I36" s="198"/>
      <c r="J36" s="197" t="s">
        <v>2</v>
      </c>
      <c r="K36" s="175">
        <v>7</v>
      </c>
      <c r="M36" s="200"/>
      <c r="N36" s="52" t="s">
        <v>17</v>
      </c>
      <c r="O36" s="200"/>
      <c r="P36" s="197"/>
      <c r="Q36" s="200"/>
      <c r="R36" s="52" t="s">
        <v>17</v>
      </c>
      <c r="S36" s="200"/>
      <c r="T36" s="196" t="s">
        <v>46</v>
      </c>
      <c r="U36" s="198"/>
      <c r="V36" s="197" t="s">
        <v>2</v>
      </c>
      <c r="W36" s="177" t="s">
        <v>169</v>
      </c>
      <c r="X36" s="197"/>
      <c r="Y36" s="177">
        <v>7</v>
      </c>
    </row>
    <row r="37" spans="2:27" x14ac:dyDescent="0.4">
      <c r="B37" s="52"/>
      <c r="C37" s="175" t="s">
        <v>83</v>
      </c>
      <c r="D37" s="52" t="s">
        <v>16</v>
      </c>
      <c r="E37" s="198"/>
      <c r="F37" s="52" t="s">
        <v>17</v>
      </c>
      <c r="G37" s="198"/>
      <c r="H37" s="196" t="s">
        <v>46</v>
      </c>
      <c r="I37" s="198"/>
      <c r="J37" s="197" t="s">
        <v>2</v>
      </c>
      <c r="K37" s="175">
        <v>8</v>
      </c>
      <c r="M37" s="200"/>
      <c r="N37" s="52" t="s">
        <v>17</v>
      </c>
      <c r="O37" s="200"/>
      <c r="P37" s="197"/>
      <c r="Q37" s="200"/>
      <c r="R37" s="52" t="s">
        <v>17</v>
      </c>
      <c r="S37" s="200"/>
      <c r="T37" s="196" t="s">
        <v>46</v>
      </c>
      <c r="U37" s="198"/>
      <c r="V37" s="197" t="s">
        <v>2</v>
      </c>
      <c r="W37" s="177" t="s">
        <v>169</v>
      </c>
      <c r="X37" s="197"/>
      <c r="Y37" s="177">
        <v>8</v>
      </c>
    </row>
    <row r="38" spans="2:27" x14ac:dyDescent="0.4">
      <c r="B38" s="52"/>
      <c r="C38" s="175" t="s">
        <v>84</v>
      </c>
      <c r="D38" s="52" t="s">
        <v>16</v>
      </c>
      <c r="E38" s="176"/>
      <c r="F38" s="52" t="s">
        <v>17</v>
      </c>
      <c r="G38" s="176"/>
      <c r="H38" s="196" t="s">
        <v>46</v>
      </c>
      <c r="I38" s="176">
        <v>0</v>
      </c>
      <c r="J38" s="197" t="s">
        <v>2</v>
      </c>
      <c r="K38" s="182" t="str">
        <f t="shared" ref="K38:K45" si="6">IF(OR(E38="",G38=""),"",(G38+IF(E38&gt;G38,1,0)-E38-I38)*24)</f>
        <v/>
      </c>
      <c r="M38" s="181">
        <f>【要提出】小規模多機能型居宅介護!$K$14</f>
        <v>0.29166666666666669</v>
      </c>
      <c r="N38" s="119" t="s">
        <v>17</v>
      </c>
      <c r="O38" s="181">
        <f>【要提出】小規模多機能型居宅介護!$O$14</f>
        <v>0.83333333333333337</v>
      </c>
      <c r="Q38" s="183" t="str">
        <f t="shared" ref="Q38:Q47" si="7">IF(E38="","",IF(E38&lt;M38,M38,IF(E38&gt;=O38,"",E38)))</f>
        <v/>
      </c>
      <c r="R38" s="119" t="s">
        <v>17</v>
      </c>
      <c r="S38" s="183" t="str">
        <f t="shared" ref="S38:S47" si="8">IF(G38="","",IF(G38&gt;E38,IF(G38&lt;O38,G38,O38),O38))</f>
        <v/>
      </c>
      <c r="T38" s="124" t="s">
        <v>46</v>
      </c>
      <c r="U38" s="176">
        <f>I38</f>
        <v>0</v>
      </c>
      <c r="V38" s="120" t="s">
        <v>2</v>
      </c>
      <c r="W38" s="182" t="str">
        <f t="shared" ref="W38:W45" si="9">IF(Q38="","",IF((S38+IF(Q38&gt;S38,1,0)-Q38-U38)*24=0,"",(S38+IF(Q38&gt;S38,1,0)-Q38-U38)*24))</f>
        <v/>
      </c>
      <c r="Y38" s="182" t="str">
        <f>IF(W38="",K38,IF(OR(K38-W38=0,K38-W38&lt;0),"-",K38-W38))</f>
        <v/>
      </c>
    </row>
    <row r="39" spans="2:27" x14ac:dyDescent="0.4">
      <c r="B39" s="52"/>
      <c r="C39" s="175" t="s">
        <v>85</v>
      </c>
      <c r="D39" s="52" t="s">
        <v>16</v>
      </c>
      <c r="E39" s="176"/>
      <c r="F39" s="52" t="s">
        <v>17</v>
      </c>
      <c r="G39" s="176"/>
      <c r="H39" s="196" t="s">
        <v>46</v>
      </c>
      <c r="I39" s="176">
        <v>0</v>
      </c>
      <c r="J39" s="197" t="s">
        <v>2</v>
      </c>
      <c r="K39" s="182" t="str">
        <f t="shared" si="6"/>
        <v/>
      </c>
      <c r="M39" s="181">
        <f>【要提出】小規模多機能型居宅介護!$K$14</f>
        <v>0.29166666666666669</v>
      </c>
      <c r="N39" s="119" t="s">
        <v>17</v>
      </c>
      <c r="O39" s="181">
        <f>【要提出】小規模多機能型居宅介護!$O$14</f>
        <v>0.83333333333333337</v>
      </c>
      <c r="Q39" s="183" t="str">
        <f t="shared" si="7"/>
        <v/>
      </c>
      <c r="R39" s="119" t="s">
        <v>17</v>
      </c>
      <c r="S39" s="183" t="str">
        <f t="shared" si="8"/>
        <v/>
      </c>
      <c r="T39" s="124" t="s">
        <v>46</v>
      </c>
      <c r="U39" s="176">
        <f t="shared" ref="U39:U47" si="10">I39</f>
        <v>0</v>
      </c>
      <c r="V39" s="120" t="s">
        <v>2</v>
      </c>
      <c r="W39" s="182" t="str">
        <f t="shared" si="9"/>
        <v/>
      </c>
      <c r="Y39" s="182" t="str">
        <f t="shared" ref="Y39:Y47" si="11">IF(W39="",K39,IF(OR(K39-W39=0,K39-W39&lt;0),"-",K39-W39))</f>
        <v/>
      </c>
    </row>
    <row r="40" spans="2:27" x14ac:dyDescent="0.4">
      <c r="B40" s="52"/>
      <c r="C40" s="175" t="s">
        <v>131</v>
      </c>
      <c r="D40" s="52" t="s">
        <v>16</v>
      </c>
      <c r="E40" s="176"/>
      <c r="F40" s="52" t="s">
        <v>17</v>
      </c>
      <c r="G40" s="176"/>
      <c r="H40" s="196" t="s">
        <v>46</v>
      </c>
      <c r="I40" s="176">
        <v>0</v>
      </c>
      <c r="J40" s="197" t="s">
        <v>2</v>
      </c>
      <c r="K40" s="182" t="str">
        <f t="shared" si="6"/>
        <v/>
      </c>
      <c r="M40" s="181">
        <f>【要提出】小規模多機能型居宅介護!$K$14</f>
        <v>0.29166666666666669</v>
      </c>
      <c r="N40" s="119" t="s">
        <v>17</v>
      </c>
      <c r="O40" s="181">
        <f>【要提出】小規模多機能型居宅介護!$O$14</f>
        <v>0.83333333333333337</v>
      </c>
      <c r="Q40" s="183" t="str">
        <f t="shared" si="7"/>
        <v/>
      </c>
      <c r="R40" s="119" t="s">
        <v>17</v>
      </c>
      <c r="S40" s="183" t="str">
        <f t="shared" si="8"/>
        <v/>
      </c>
      <c r="T40" s="124" t="s">
        <v>46</v>
      </c>
      <c r="U40" s="176">
        <f t="shared" si="10"/>
        <v>0</v>
      </c>
      <c r="V40" s="120" t="s">
        <v>2</v>
      </c>
      <c r="W40" s="182" t="str">
        <f t="shared" si="9"/>
        <v/>
      </c>
      <c r="Y40" s="182" t="str">
        <f t="shared" si="11"/>
        <v/>
      </c>
    </row>
    <row r="41" spans="2:27" x14ac:dyDescent="0.4">
      <c r="B41" s="52"/>
      <c r="C41" s="175" t="s">
        <v>161</v>
      </c>
      <c r="D41" s="52" t="s">
        <v>16</v>
      </c>
      <c r="E41" s="176"/>
      <c r="F41" s="52" t="s">
        <v>17</v>
      </c>
      <c r="G41" s="176"/>
      <c r="H41" s="196" t="s">
        <v>46</v>
      </c>
      <c r="I41" s="176">
        <v>0</v>
      </c>
      <c r="J41" s="197" t="s">
        <v>2</v>
      </c>
      <c r="K41" s="182" t="str">
        <f t="shared" si="6"/>
        <v/>
      </c>
      <c r="M41" s="181">
        <f>【要提出】小規模多機能型居宅介護!$K$14</f>
        <v>0.29166666666666669</v>
      </c>
      <c r="N41" s="119" t="s">
        <v>17</v>
      </c>
      <c r="O41" s="181">
        <f>【要提出】小規模多機能型居宅介護!$O$14</f>
        <v>0.83333333333333337</v>
      </c>
      <c r="Q41" s="183" t="str">
        <f t="shared" si="7"/>
        <v/>
      </c>
      <c r="R41" s="119" t="s">
        <v>17</v>
      </c>
      <c r="S41" s="183" t="str">
        <f t="shared" si="8"/>
        <v/>
      </c>
      <c r="T41" s="124" t="s">
        <v>46</v>
      </c>
      <c r="U41" s="176">
        <f t="shared" si="10"/>
        <v>0</v>
      </c>
      <c r="V41" s="120" t="s">
        <v>2</v>
      </c>
      <c r="W41" s="182" t="str">
        <f t="shared" si="9"/>
        <v/>
      </c>
      <c r="Y41" s="182" t="str">
        <f t="shared" si="11"/>
        <v/>
      </c>
      <c r="AA41" s="51" t="s">
        <v>165</v>
      </c>
    </row>
    <row r="42" spans="2:27" x14ac:dyDescent="0.4">
      <c r="B42" s="52"/>
      <c r="C42" s="175" t="s">
        <v>162</v>
      </c>
      <c r="D42" s="52" t="s">
        <v>16</v>
      </c>
      <c r="E42" s="176"/>
      <c r="F42" s="52" t="s">
        <v>17</v>
      </c>
      <c r="G42" s="176"/>
      <c r="H42" s="196" t="s">
        <v>46</v>
      </c>
      <c r="I42" s="176">
        <v>0</v>
      </c>
      <c r="J42" s="197" t="s">
        <v>2</v>
      </c>
      <c r="K42" s="182" t="str">
        <f t="shared" si="6"/>
        <v/>
      </c>
      <c r="M42" s="181">
        <f>【要提出】小規模多機能型居宅介護!$K$14</f>
        <v>0.29166666666666669</v>
      </c>
      <c r="N42" s="119" t="s">
        <v>17</v>
      </c>
      <c r="O42" s="181">
        <f>【要提出】小規模多機能型居宅介護!$O$14</f>
        <v>0.83333333333333337</v>
      </c>
      <c r="Q42" s="183" t="str">
        <f t="shared" si="7"/>
        <v/>
      </c>
      <c r="R42" s="119" t="s">
        <v>17</v>
      </c>
      <c r="S42" s="183" t="str">
        <f t="shared" si="8"/>
        <v/>
      </c>
      <c r="T42" s="124" t="s">
        <v>46</v>
      </c>
      <c r="U42" s="176">
        <f t="shared" si="10"/>
        <v>0</v>
      </c>
      <c r="V42" s="120" t="s">
        <v>2</v>
      </c>
      <c r="W42" s="182" t="str">
        <f t="shared" si="9"/>
        <v/>
      </c>
      <c r="Y42" s="182" t="str">
        <f t="shared" si="11"/>
        <v/>
      </c>
      <c r="AA42" s="51" t="s">
        <v>165</v>
      </c>
    </row>
    <row r="43" spans="2:27" x14ac:dyDescent="0.4">
      <c r="B43" s="52"/>
      <c r="C43" s="175" t="s">
        <v>77</v>
      </c>
      <c r="D43" s="52" t="s">
        <v>16</v>
      </c>
      <c r="E43" s="176"/>
      <c r="F43" s="52" t="s">
        <v>17</v>
      </c>
      <c r="G43" s="176"/>
      <c r="H43" s="196" t="s">
        <v>46</v>
      </c>
      <c r="I43" s="176">
        <v>0</v>
      </c>
      <c r="J43" s="197" t="s">
        <v>2</v>
      </c>
      <c r="K43" s="182" t="str">
        <f t="shared" si="6"/>
        <v/>
      </c>
      <c r="M43" s="181">
        <f>【要提出】小規模多機能型居宅介護!$K$14</f>
        <v>0.29166666666666669</v>
      </c>
      <c r="N43" s="119" t="s">
        <v>17</v>
      </c>
      <c r="O43" s="181">
        <f>【要提出】小規模多機能型居宅介護!$O$14</f>
        <v>0.83333333333333337</v>
      </c>
      <c r="Q43" s="183" t="str">
        <f t="shared" si="7"/>
        <v/>
      </c>
      <c r="R43" s="119" t="s">
        <v>17</v>
      </c>
      <c r="S43" s="183" t="str">
        <f t="shared" si="8"/>
        <v/>
      </c>
      <c r="T43" s="124" t="s">
        <v>46</v>
      </c>
      <c r="U43" s="176">
        <f t="shared" si="10"/>
        <v>0</v>
      </c>
      <c r="V43" s="120" t="s">
        <v>2</v>
      </c>
      <c r="W43" s="182" t="str">
        <f t="shared" si="9"/>
        <v/>
      </c>
      <c r="Y43" s="182" t="str">
        <f t="shared" si="11"/>
        <v/>
      </c>
    </row>
    <row r="44" spans="2:27" x14ac:dyDescent="0.4">
      <c r="B44" s="52" t="s">
        <v>163</v>
      </c>
      <c r="C44" s="178"/>
      <c r="D44" s="52" t="s">
        <v>16</v>
      </c>
      <c r="E44" s="176">
        <v>0.29166666666666669</v>
      </c>
      <c r="F44" s="52" t="s">
        <v>17</v>
      </c>
      <c r="G44" s="176">
        <v>0.39583333333333331</v>
      </c>
      <c r="H44" s="196" t="s">
        <v>46</v>
      </c>
      <c r="I44" s="176">
        <v>0</v>
      </c>
      <c r="J44" s="197" t="s">
        <v>2</v>
      </c>
      <c r="K44" s="182">
        <f t="shared" si="6"/>
        <v>2.4999999999999991</v>
      </c>
      <c r="M44" s="181">
        <f>【要提出】小規模多機能型居宅介護!$K$14</f>
        <v>0.29166666666666669</v>
      </c>
      <c r="N44" s="119" t="s">
        <v>17</v>
      </c>
      <c r="O44" s="181">
        <f>【要提出】小規模多機能型居宅介護!$O$14</f>
        <v>0.83333333333333337</v>
      </c>
      <c r="Q44" s="183">
        <f t="shared" si="7"/>
        <v>0.29166666666666669</v>
      </c>
      <c r="R44" s="119" t="s">
        <v>17</v>
      </c>
      <c r="S44" s="183">
        <f t="shared" si="8"/>
        <v>0.39583333333333331</v>
      </c>
      <c r="T44" s="124" t="s">
        <v>46</v>
      </c>
      <c r="U44" s="176">
        <f t="shared" si="10"/>
        <v>0</v>
      </c>
      <c r="V44" s="120" t="s">
        <v>2</v>
      </c>
      <c r="W44" s="182">
        <f t="shared" si="9"/>
        <v>2.4999999999999991</v>
      </c>
      <c r="Y44" s="182" t="str">
        <f t="shared" si="11"/>
        <v>-</v>
      </c>
    </row>
    <row r="45" spans="2:27" x14ac:dyDescent="0.4">
      <c r="B45" s="52" t="s">
        <v>91</v>
      </c>
      <c r="C45" s="179"/>
      <c r="D45" s="52" t="s">
        <v>16</v>
      </c>
      <c r="E45" s="176">
        <v>0.6875</v>
      </c>
      <c r="F45" s="52" t="s">
        <v>17</v>
      </c>
      <c r="G45" s="176">
        <v>0.83333333333333337</v>
      </c>
      <c r="H45" s="196" t="s">
        <v>46</v>
      </c>
      <c r="I45" s="176">
        <v>0</v>
      </c>
      <c r="J45" s="197" t="s">
        <v>2</v>
      </c>
      <c r="K45" s="182">
        <f t="shared" si="6"/>
        <v>3.5000000000000009</v>
      </c>
      <c r="M45" s="181">
        <f>【要提出】小規模多機能型居宅介護!$K$14</f>
        <v>0.29166666666666669</v>
      </c>
      <c r="N45" s="119" t="s">
        <v>17</v>
      </c>
      <c r="O45" s="181">
        <f>【要提出】小規模多機能型居宅介護!$O$14</f>
        <v>0.83333333333333337</v>
      </c>
      <c r="Q45" s="183">
        <f t="shared" si="7"/>
        <v>0.6875</v>
      </c>
      <c r="R45" s="119" t="s">
        <v>17</v>
      </c>
      <c r="S45" s="183">
        <f t="shared" si="8"/>
        <v>0.83333333333333337</v>
      </c>
      <c r="T45" s="124" t="s">
        <v>46</v>
      </c>
      <c r="U45" s="176">
        <f t="shared" si="10"/>
        <v>0</v>
      </c>
      <c r="V45" s="120" t="s">
        <v>2</v>
      </c>
      <c r="W45" s="182">
        <f t="shared" si="9"/>
        <v>3.5000000000000009</v>
      </c>
      <c r="Y45" s="182" t="str">
        <f t="shared" si="11"/>
        <v>-</v>
      </c>
    </row>
    <row r="46" spans="2:27" x14ac:dyDescent="0.4">
      <c r="B46" s="52" t="s">
        <v>92</v>
      </c>
      <c r="C46" s="180" t="s">
        <v>88</v>
      </c>
      <c r="D46" s="52" t="s">
        <v>16</v>
      </c>
      <c r="E46" s="176" t="s">
        <v>45</v>
      </c>
      <c r="F46" s="52" t="s">
        <v>17</v>
      </c>
      <c r="G46" s="176" t="s">
        <v>45</v>
      </c>
      <c r="H46" s="196" t="s">
        <v>46</v>
      </c>
      <c r="I46" s="176" t="s">
        <v>45</v>
      </c>
      <c r="J46" s="197" t="s">
        <v>2</v>
      </c>
      <c r="K46" s="182">
        <f>K44+K45</f>
        <v>6</v>
      </c>
      <c r="M46" s="181">
        <f>【要提出】小規模多機能型居宅介護!$K$14</f>
        <v>0.29166666666666669</v>
      </c>
      <c r="N46" s="119" t="s">
        <v>17</v>
      </c>
      <c r="O46" s="181">
        <f>【要提出】小規模多機能型居宅介護!$O$14</f>
        <v>0.83333333333333337</v>
      </c>
      <c r="Q46" s="183" t="str">
        <f t="shared" si="7"/>
        <v/>
      </c>
      <c r="R46" s="119" t="s">
        <v>17</v>
      </c>
      <c r="S46" s="183">
        <f t="shared" si="8"/>
        <v>0.83333333333333337</v>
      </c>
      <c r="T46" s="124" t="s">
        <v>46</v>
      </c>
      <c r="U46" s="176" t="str">
        <f t="shared" si="10"/>
        <v>-</v>
      </c>
      <c r="V46" s="120" t="s">
        <v>2</v>
      </c>
      <c r="W46" s="182">
        <f>W44+W45</f>
        <v>6</v>
      </c>
      <c r="Y46" s="182" t="str">
        <f t="shared" si="11"/>
        <v>-</v>
      </c>
    </row>
    <row r="47" spans="2:27" x14ac:dyDescent="0.4">
      <c r="B47" s="199" t="s">
        <v>164</v>
      </c>
      <c r="C47" s="175" t="s">
        <v>132</v>
      </c>
      <c r="D47" s="52" t="s">
        <v>16</v>
      </c>
      <c r="E47" s="176">
        <v>0.83333333333333337</v>
      </c>
      <c r="F47" s="52" t="s">
        <v>17</v>
      </c>
      <c r="G47" s="176">
        <v>0.29166666666666669</v>
      </c>
      <c r="H47" s="196" t="s">
        <v>46</v>
      </c>
      <c r="I47" s="176"/>
      <c r="J47" s="197" t="s">
        <v>2</v>
      </c>
      <c r="K47" s="182">
        <f>IF(OR(E47="",G47=""),"",(G47+IF(E47&gt;G47,1,0)-E47-I47)*24)</f>
        <v>11</v>
      </c>
      <c r="M47" s="181">
        <f>【要提出】小規模多機能型居宅介護!$K$14</f>
        <v>0.29166666666666669</v>
      </c>
      <c r="N47" s="119" t="s">
        <v>17</v>
      </c>
      <c r="O47" s="181">
        <f>【要提出】小規模多機能型居宅介護!$O$14</f>
        <v>0.83333333333333337</v>
      </c>
      <c r="Q47" s="183" t="str">
        <f t="shared" si="7"/>
        <v/>
      </c>
      <c r="R47" s="119" t="s">
        <v>17</v>
      </c>
      <c r="S47" s="183">
        <f t="shared" si="8"/>
        <v>0.83333333333333337</v>
      </c>
      <c r="T47" s="124" t="s">
        <v>46</v>
      </c>
      <c r="U47" s="176">
        <f t="shared" si="10"/>
        <v>0</v>
      </c>
      <c r="V47" s="120" t="s">
        <v>2</v>
      </c>
      <c r="W47" s="182" t="str">
        <f>IF(Q47="","",IF((S47+IF(Q47&gt;S47,1,0)-Q47-U47)*24=0,"",(S47+IF(Q47&gt;S47,1,0)-Q47-U47)*24))</f>
        <v/>
      </c>
      <c r="Y47" s="182">
        <f t="shared" si="11"/>
        <v>11</v>
      </c>
    </row>
  </sheetData>
  <sheetProtection insertRows="0" selectLockedCells="1"/>
  <mergeCells count="3">
    <mergeCell ref="E3:K3"/>
    <mergeCell ref="M3:O3"/>
    <mergeCell ref="Q3:W3"/>
  </mergeCells>
  <phoneticPr fontId="2"/>
  <pageMargins left="0.70866141732283472" right="0.70866141732283472" top="0.74803149606299213" bottom="0.74803149606299213"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5"/>
  <sheetViews>
    <sheetView zoomScale="70" zoomScaleNormal="70" workbookViewId="0">
      <selection activeCell="H14" sqref="H14"/>
    </sheetView>
  </sheetViews>
  <sheetFormatPr defaultRowHeight="18.75" x14ac:dyDescent="0.4"/>
  <cols>
    <col min="1" max="1" width="1.875" style="51" customWidth="1"/>
    <col min="2" max="2" width="11.5" style="51" customWidth="1"/>
    <col min="3" max="12" width="40.625" style="51" customWidth="1"/>
    <col min="13" max="16384" width="9" style="51"/>
  </cols>
  <sheetData>
    <row r="1" spans="2:12" x14ac:dyDescent="0.4">
      <c r="B1" s="74" t="s">
        <v>124</v>
      </c>
      <c r="C1" s="74"/>
      <c r="D1" s="74"/>
    </row>
    <row r="2" spans="2:12" x14ac:dyDescent="0.4">
      <c r="B2" s="74"/>
      <c r="C2" s="74"/>
      <c r="D2" s="74"/>
    </row>
    <row r="3" spans="2:12" x14ac:dyDescent="0.4">
      <c r="B3" s="75" t="s">
        <v>125</v>
      </c>
      <c r="C3" s="75" t="s">
        <v>126</v>
      </c>
      <c r="D3" s="74"/>
    </row>
    <row r="4" spans="2:12" x14ac:dyDescent="0.4">
      <c r="B4" s="76">
        <v>1</v>
      </c>
      <c r="C4" s="145" t="s">
        <v>127</v>
      </c>
      <c r="D4" s="74"/>
    </row>
    <row r="5" spans="2:12" x14ac:dyDescent="0.4">
      <c r="B5" s="76">
        <v>2</v>
      </c>
      <c r="C5" s="145" t="s">
        <v>128</v>
      </c>
    </row>
    <row r="6" spans="2:12" x14ac:dyDescent="0.4">
      <c r="B6" s="76">
        <v>3</v>
      </c>
      <c r="C6" s="145" t="s">
        <v>150</v>
      </c>
      <c r="D6" s="74"/>
    </row>
    <row r="7" spans="2:12" x14ac:dyDescent="0.4">
      <c r="B7" s="76">
        <v>4</v>
      </c>
      <c r="C7" s="145" t="s">
        <v>151</v>
      </c>
      <c r="D7" s="74"/>
    </row>
    <row r="8" spans="2:12" x14ac:dyDescent="0.4">
      <c r="B8" s="76">
        <v>5</v>
      </c>
      <c r="C8" s="145" t="s">
        <v>152</v>
      </c>
      <c r="D8" s="74"/>
    </row>
    <row r="9" spans="2:12" x14ac:dyDescent="0.4">
      <c r="B9" s="76">
        <v>6</v>
      </c>
      <c r="C9" s="145" t="s">
        <v>153</v>
      </c>
      <c r="D9" s="74"/>
    </row>
    <row r="10" spans="2:12" x14ac:dyDescent="0.4">
      <c r="B10" s="76">
        <v>7</v>
      </c>
      <c r="C10" s="145"/>
      <c r="D10" s="74"/>
    </row>
    <row r="12" spans="2:12" x14ac:dyDescent="0.4">
      <c r="B12" s="74" t="s">
        <v>129</v>
      </c>
    </row>
    <row r="13" spans="2:12" ht="19.5" thickBot="1" x14ac:dyDescent="0.45"/>
    <row r="14" spans="2:12" ht="20.25" thickBot="1" x14ac:dyDescent="0.45">
      <c r="B14" s="77" t="s">
        <v>100</v>
      </c>
      <c r="C14" s="78" t="s">
        <v>93</v>
      </c>
      <c r="D14" s="79" t="s">
        <v>207</v>
      </c>
      <c r="E14" s="79" t="s">
        <v>208</v>
      </c>
      <c r="F14" s="79" t="s">
        <v>94</v>
      </c>
      <c r="G14" s="79" t="s">
        <v>99</v>
      </c>
      <c r="H14" s="80"/>
      <c r="I14" s="80"/>
      <c r="J14" s="80"/>
      <c r="K14" s="80"/>
      <c r="L14" s="81"/>
    </row>
    <row r="15" spans="2:12" ht="19.5" x14ac:dyDescent="0.4">
      <c r="B15" s="427" t="s">
        <v>101</v>
      </c>
      <c r="C15" s="82" t="s">
        <v>95</v>
      </c>
      <c r="D15" s="83" t="s">
        <v>96</v>
      </c>
      <c r="E15" s="83" t="s">
        <v>96</v>
      </c>
      <c r="F15" s="83" t="s">
        <v>94</v>
      </c>
      <c r="G15" s="83" t="s">
        <v>98</v>
      </c>
      <c r="H15" s="84"/>
      <c r="I15" s="84"/>
      <c r="J15" s="84"/>
      <c r="K15" s="84"/>
      <c r="L15" s="85"/>
    </row>
    <row r="16" spans="2:12" ht="19.5" x14ac:dyDescent="0.4">
      <c r="B16" s="428"/>
      <c r="C16" s="86" t="s">
        <v>102</v>
      </c>
      <c r="D16" s="87" t="s">
        <v>97</v>
      </c>
      <c r="E16" s="87" t="s">
        <v>97</v>
      </c>
      <c r="F16" s="87" t="s">
        <v>237</v>
      </c>
      <c r="G16" s="87" t="s">
        <v>237</v>
      </c>
      <c r="H16" s="88"/>
      <c r="I16" s="88"/>
      <c r="J16" s="88"/>
      <c r="K16" s="88"/>
      <c r="L16" s="89"/>
    </row>
    <row r="17" spans="2:12" ht="19.5" x14ac:dyDescent="0.4">
      <c r="B17" s="428"/>
      <c r="C17" s="86" t="s">
        <v>237</v>
      </c>
      <c r="D17" s="87" t="s">
        <v>19</v>
      </c>
      <c r="E17" s="87" t="s">
        <v>19</v>
      </c>
      <c r="F17" s="87" t="s">
        <v>237</v>
      </c>
      <c r="G17" s="87" t="s">
        <v>237</v>
      </c>
      <c r="H17" s="88"/>
      <c r="I17" s="88"/>
      <c r="J17" s="88"/>
      <c r="K17" s="88"/>
      <c r="L17" s="89"/>
    </row>
    <row r="18" spans="2:12" ht="19.5" x14ac:dyDescent="0.4">
      <c r="B18" s="428"/>
      <c r="C18" s="86" t="s">
        <v>237</v>
      </c>
      <c r="D18" s="87" t="s">
        <v>179</v>
      </c>
      <c r="E18" s="87" t="s">
        <v>179</v>
      </c>
      <c r="F18" s="87" t="s">
        <v>237</v>
      </c>
      <c r="G18" s="87" t="s">
        <v>237</v>
      </c>
      <c r="H18" s="88"/>
      <c r="I18" s="88"/>
      <c r="J18" s="88"/>
      <c r="K18" s="88"/>
      <c r="L18" s="89"/>
    </row>
    <row r="19" spans="2:12" x14ac:dyDescent="0.4">
      <c r="B19" s="428"/>
      <c r="C19" s="90" t="s">
        <v>237</v>
      </c>
      <c r="D19" s="88" t="s">
        <v>180</v>
      </c>
      <c r="E19" s="88" t="s">
        <v>180</v>
      </c>
      <c r="F19" s="88" t="s">
        <v>237</v>
      </c>
      <c r="G19" s="88" t="s">
        <v>237</v>
      </c>
      <c r="H19" s="88"/>
      <c r="I19" s="88"/>
      <c r="J19" s="88"/>
      <c r="K19" s="88"/>
      <c r="L19" s="89"/>
    </row>
    <row r="20" spans="2:12" x14ac:dyDescent="0.4">
      <c r="B20" s="428"/>
      <c r="C20" s="90" t="s">
        <v>237</v>
      </c>
      <c r="D20" s="88" t="s">
        <v>237</v>
      </c>
      <c r="E20" s="88" t="s">
        <v>237</v>
      </c>
      <c r="F20" s="88" t="s">
        <v>237</v>
      </c>
      <c r="G20" s="88" t="s">
        <v>237</v>
      </c>
      <c r="H20" s="88"/>
      <c r="I20" s="88"/>
      <c r="J20" s="88"/>
      <c r="K20" s="88"/>
      <c r="L20" s="89"/>
    </row>
    <row r="21" spans="2:12" x14ac:dyDescent="0.4">
      <c r="B21" s="428"/>
      <c r="C21" s="90" t="s">
        <v>237</v>
      </c>
      <c r="D21" s="88" t="s">
        <v>237</v>
      </c>
      <c r="E21" s="88" t="s">
        <v>237</v>
      </c>
      <c r="F21" s="88" t="s">
        <v>237</v>
      </c>
      <c r="G21" s="88" t="s">
        <v>237</v>
      </c>
      <c r="H21" s="88"/>
      <c r="I21" s="88"/>
      <c r="J21" s="88"/>
      <c r="K21" s="88"/>
      <c r="L21" s="89"/>
    </row>
    <row r="22" spans="2:12" x14ac:dyDescent="0.4">
      <c r="B22" s="428"/>
      <c r="C22" s="90" t="s">
        <v>237</v>
      </c>
      <c r="D22" s="88" t="s">
        <v>237</v>
      </c>
      <c r="E22" s="88" t="s">
        <v>237</v>
      </c>
      <c r="F22" s="88" t="s">
        <v>237</v>
      </c>
      <c r="G22" s="88" t="s">
        <v>237</v>
      </c>
      <c r="H22" s="88"/>
      <c r="I22" s="88"/>
      <c r="J22" s="88"/>
      <c r="K22" s="88"/>
      <c r="L22" s="89"/>
    </row>
    <row r="23" spans="2:12" ht="19.5" thickBot="1" x14ac:dyDescent="0.45">
      <c r="B23" s="429"/>
      <c r="C23" s="91" t="s">
        <v>237</v>
      </c>
      <c r="D23" s="92" t="s">
        <v>237</v>
      </c>
      <c r="E23" s="92" t="s">
        <v>237</v>
      </c>
      <c r="F23" s="92" t="s">
        <v>237</v>
      </c>
      <c r="G23" s="92" t="s">
        <v>237</v>
      </c>
      <c r="H23" s="92"/>
      <c r="I23" s="92"/>
      <c r="J23" s="92"/>
      <c r="K23" s="92"/>
      <c r="L23" s="93"/>
    </row>
    <row r="25" spans="2:12" x14ac:dyDescent="0.4">
      <c r="C25" s="51" t="s">
        <v>103</v>
      </c>
    </row>
    <row r="26" spans="2:12" x14ac:dyDescent="0.4">
      <c r="C26" s="51" t="s">
        <v>104</v>
      </c>
    </row>
    <row r="28" spans="2:12" x14ac:dyDescent="0.4">
      <c r="C28" s="51" t="s">
        <v>171</v>
      </c>
    </row>
    <row r="29" spans="2:12" x14ac:dyDescent="0.4">
      <c r="C29" s="51" t="s">
        <v>105</v>
      </c>
    </row>
    <row r="30" spans="2:12" x14ac:dyDescent="0.4">
      <c r="C30" s="51" t="s">
        <v>173</v>
      </c>
    </row>
    <row r="31" spans="2:12" x14ac:dyDescent="0.4">
      <c r="C31" s="51" t="s">
        <v>106</v>
      </c>
    </row>
    <row r="32" spans="2:12" x14ac:dyDescent="0.4">
      <c r="C32" s="51" t="s">
        <v>130</v>
      </c>
    </row>
    <row r="33" spans="3:3" x14ac:dyDescent="0.4">
      <c r="C33" s="51" t="s">
        <v>238</v>
      </c>
    </row>
    <row r="34" spans="3:3" x14ac:dyDescent="0.4">
      <c r="C34" s="51" t="s">
        <v>239</v>
      </c>
    </row>
    <row r="35" spans="3:3" x14ac:dyDescent="0.4">
      <c r="C35" s="51" t="s">
        <v>240</v>
      </c>
    </row>
    <row r="37" spans="3:3" x14ac:dyDescent="0.4">
      <c r="C37" s="51" t="s">
        <v>107</v>
      </c>
    </row>
    <row r="38" spans="3:3" x14ac:dyDescent="0.4">
      <c r="C38" s="51" t="s">
        <v>108</v>
      </c>
    </row>
    <row r="40" spans="3:3" x14ac:dyDescent="0.4">
      <c r="C40" s="51" t="s">
        <v>172</v>
      </c>
    </row>
    <row r="41" spans="3:3" x14ac:dyDescent="0.4">
      <c r="C41" s="51" t="s">
        <v>109</v>
      </c>
    </row>
    <row r="42" spans="3:3" x14ac:dyDescent="0.4">
      <c r="C42" s="51" t="s">
        <v>110</v>
      </c>
    </row>
    <row r="43" spans="3:3" x14ac:dyDescent="0.4">
      <c r="C43" s="51" t="s">
        <v>111</v>
      </c>
    </row>
    <row r="44" spans="3:3" x14ac:dyDescent="0.4">
      <c r="C44" s="51" t="s">
        <v>112</v>
      </c>
    </row>
    <row r="45" spans="3:3" x14ac:dyDescent="0.4">
      <c r="C45" s="51" t="s">
        <v>113</v>
      </c>
    </row>
  </sheetData>
  <sheetProtection selectLockedCells="1"/>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記入方法</vt:lpstr>
      <vt:lpstr>【要提出】小規模多機能型居宅介護</vt:lpstr>
      <vt:lpstr>【要提出】シフト記号表（勤務時間帯）</vt:lpstr>
      <vt:lpstr>プルダウン・リスト</vt:lpstr>
      <vt:lpstr>'【要提出】シフト記号表（勤務時間帯）'!Print_Area</vt:lpstr>
      <vt:lpstr>【要提出】小規模多機能型居宅介護!Print_Area</vt:lpstr>
      <vt:lpstr>記入方法!Print_Area</vt:lpstr>
      <vt:lpstr>介護支援専門員</vt:lpstr>
      <vt:lpstr>介護従業者_通いサービス</vt:lpstr>
      <vt:lpstr>介護従業者_訪問サービス</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綾瀬市</dc:creator>
  <cp:lastModifiedBy>Windows ユーザー</cp:lastModifiedBy>
  <cp:lastPrinted>2023-08-29T02:00:01Z</cp:lastPrinted>
  <dcterms:created xsi:type="dcterms:W3CDTF">2020-01-28T01:12:50Z</dcterms:created>
  <dcterms:modified xsi:type="dcterms:W3CDTF">2023-08-30T04:01:51Z</dcterms:modified>
</cp:coreProperties>
</file>