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1" i="2"/>
  <c r="G47" i="2" l="1"/>
  <c r="G46" i="2"/>
  <c r="G45" i="2"/>
  <c r="G44" i="2"/>
  <c r="G43" i="2"/>
  <c r="G42" i="2"/>
  <c r="G41" i="2"/>
  <c r="G40" i="2"/>
  <c r="G39" i="2"/>
  <c r="I47" i="2" l="1"/>
  <c r="I46" i="2"/>
  <c r="I45" i="2"/>
  <c r="I44" i="2"/>
  <c r="I43" i="2"/>
  <c r="I42" i="2"/>
  <c r="I41" i="2"/>
  <c r="I40" i="2"/>
  <c r="I39" i="2"/>
  <c r="G27" i="2"/>
  <c r="I48" i="2" l="1"/>
  <c r="F13" i="2" s="1"/>
  <c r="G33" i="2"/>
  <c r="G30" i="2"/>
  <c r="G29" i="2"/>
  <c r="G28" i="2"/>
  <c r="G26" i="2"/>
  <c r="G25" i="2"/>
  <c r="I49" i="2" l="1"/>
  <c r="I50" i="2" s="1"/>
  <c r="F20" i="2" s="1"/>
  <c r="I26" i="2"/>
  <c r="I31" i="2"/>
  <c r="I33" i="2"/>
  <c r="I32" i="2"/>
  <c r="I30" i="2"/>
  <c r="I29" i="2"/>
  <c r="I28" i="2"/>
  <c r="I27" i="2"/>
  <c r="I25" i="2"/>
  <c r="I34" i="2" l="1"/>
  <c r="D13" i="2" l="1"/>
  <c r="I35" i="2"/>
  <c r="I36" i="2" s="1"/>
  <c r="D20" i="2" s="1"/>
</calcChain>
</file>

<file path=xl/sharedStrings.xml><?xml version="1.0" encoding="utf-8"?>
<sst xmlns="http://schemas.openxmlformats.org/spreadsheetml/2006/main" count="70" uniqueCount="32">
  <si>
    <t>排水量</t>
    <rPh sb="0" eb="2">
      <t>ハイスイ</t>
    </rPh>
    <rPh sb="2" eb="3">
      <t>リョウ</t>
    </rPh>
    <phoneticPr fontId="3"/>
  </si>
  <si>
    <t>0～16㎥</t>
    <phoneticPr fontId="3"/>
  </si>
  <si>
    <t>17～30㎥</t>
    <phoneticPr fontId="3"/>
  </si>
  <si>
    <t>×</t>
    <phoneticPr fontId="3"/>
  </si>
  <si>
    <t>＝</t>
    <phoneticPr fontId="3"/>
  </si>
  <si>
    <t>61～100㎥</t>
    <phoneticPr fontId="3"/>
  </si>
  <si>
    <t>101～200㎥</t>
    <phoneticPr fontId="3"/>
  </si>
  <si>
    <t>201～600㎥</t>
    <phoneticPr fontId="3"/>
  </si>
  <si>
    <t>2,001㎥～</t>
    <phoneticPr fontId="3"/>
  </si>
  <si>
    <t>小計</t>
    <rPh sb="0" eb="2">
      <t>ショウケイ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</si>
  <si>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</si>
  <si>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</si>
  <si>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円</t>
    <rPh sb="0" eb="1">
      <t>エン</t>
    </rPh>
    <phoneticPr fontId="12"/>
  </si>
  <si>
    <t>２か月当り使用料</t>
    <rPh sb="2" eb="3">
      <t>ゲツ</t>
    </rPh>
    <rPh sb="3" eb="4">
      <t>アタ</t>
    </rPh>
    <rPh sb="5" eb="8">
      <t>シヨウリョウ</t>
    </rPh>
    <phoneticPr fontId="12"/>
  </si>
  <si>
    <t>１か月当り使用料</t>
    <rPh sb="2" eb="3">
      <t>ゲツ</t>
    </rPh>
    <rPh sb="3" eb="4">
      <t>アタ</t>
    </rPh>
    <rPh sb="5" eb="8">
      <t>シヨウリョウ</t>
    </rPh>
    <phoneticPr fontId="12"/>
  </si>
  <si>
    <t>601～1,000㎥</t>
    <phoneticPr fontId="3"/>
  </si>
  <si>
    <t>31～60㎥</t>
    <phoneticPr fontId="3"/>
  </si>
  <si>
    <t>　　　　　↑金額を確認したい排水量を入力</t>
    <phoneticPr fontId="3"/>
  </si>
  <si>
    <t>単価（２か月当り）</t>
    <rPh sb="0" eb="2">
      <t>タンカ</t>
    </rPh>
    <rPh sb="5" eb="6">
      <t>ゲツ</t>
    </rPh>
    <rPh sb="6" eb="7">
      <t>アタ</t>
    </rPh>
    <phoneticPr fontId="3"/>
  </si>
  <si>
    <t>単価（１か月当り）</t>
    <rPh sb="0" eb="2">
      <t>タンカ</t>
    </rPh>
    <rPh sb="5" eb="6">
      <t>ゲツ</t>
    </rPh>
    <rPh sb="6" eb="7">
      <t>アタ</t>
    </rPh>
    <phoneticPr fontId="3"/>
  </si>
  <si>
    <t>0～8㎥</t>
    <phoneticPr fontId="3"/>
  </si>
  <si>
    <t>9～15㎥</t>
    <phoneticPr fontId="3"/>
  </si>
  <si>
    <t>16～30㎥</t>
    <phoneticPr fontId="3"/>
  </si>
  <si>
    <t>31～50㎥</t>
    <phoneticPr fontId="3"/>
  </si>
  <si>
    <t>51～100㎥</t>
    <phoneticPr fontId="3"/>
  </si>
  <si>
    <t>101～300㎥</t>
    <phoneticPr fontId="3"/>
  </si>
  <si>
    <t>301～500㎥</t>
    <phoneticPr fontId="3"/>
  </si>
  <si>
    <t>501～1,000㎥</t>
    <phoneticPr fontId="3"/>
  </si>
  <si>
    <t>1,001㎥～</t>
    <phoneticPr fontId="3"/>
  </si>
  <si>
    <t>㎥</t>
    <phoneticPr fontId="2"/>
  </si>
  <si>
    <t>1,001～2,000㎥</t>
    <phoneticPr fontId="3"/>
  </si>
  <si>
    <t>下水道使用料計算シート</t>
    <rPh sb="0" eb="3">
      <t>ゲスイドウ</t>
    </rPh>
    <rPh sb="3" eb="6">
      <t>シヨウリョウ</t>
    </rPh>
    <rPh sb="6" eb="8">
      <t>ケイサン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</si>
</sst>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#&quot;㎥&quot;"/>
    <numFmt numFmtId="178" formatCode="#,###&quot;円&quot;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color rgb="FF003399"/>
      <name val="ＭＳ Ｐゴシック"/>
      <family val="3"/>
      <charset val="128"/>
    </font>
    <font>
      <sz val="11"/>
      <color rgb="FF003399"/>
      <name val="ＭＳ Ｐゴシック"/>
      <family val="3"/>
      <charset val="128"/>
    </font>
    <font>
      <b/>
      <sz val="26"/>
      <color rgb="FF0000FF"/>
      <name val="ＭＳ Ｐゴシック"/>
      <family val="3"/>
      <charset val="128"/>
    </font>
    <font>
      <b/>
      <sz val="2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FFFF"/>
      </bottom>
      <diagonal/>
    </border>
    <border>
      <left/>
      <right style="medium">
        <color rgb="FF00FFFF"/>
      </right>
      <top/>
      <bottom/>
      <diagonal/>
    </border>
    <border>
      <left/>
      <right/>
      <top style="medium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rgb="FF00FFFF"/>
      </left>
      <right/>
      <top/>
      <bottom style="medium">
        <color rgb="FF00FFFF"/>
      </bottom>
      <diagonal/>
    </border>
    <border>
      <left/>
      <right style="medium">
        <color rgb="FF00FFFF"/>
      </right>
      <top/>
      <bottom style="medium">
        <color rgb="FF00FFFF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4" fillId="0" borderId="0" xfId="0" applyFont="1" applyProtection="1"/>
    <xf numFmtId="0" fontId="4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right" vertical="center"/>
    </xf>
    <xf numFmtId="177" fontId="9" fillId="0" borderId="6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0" fillId="0" borderId="23" xfId="0" applyFont="1" applyFill="1" applyBorder="1" applyAlignment="1" applyProtection="1">
      <alignment horizontal="right" vertical="center" shrinkToFit="1"/>
    </xf>
    <xf numFmtId="178" fontId="10" fillId="0" borderId="25" xfId="0" applyNumberFormat="1" applyFont="1" applyFill="1" applyBorder="1" applyAlignment="1" applyProtection="1">
      <alignment vertical="center" shrinkToFit="1"/>
    </xf>
    <xf numFmtId="0" fontId="11" fillId="0" borderId="25" xfId="0" applyFont="1" applyFill="1" applyBorder="1" applyAlignment="1" applyProtection="1">
      <alignment vertical="center" shrinkToFit="1"/>
    </xf>
    <xf numFmtId="177" fontId="10" fillId="0" borderId="25" xfId="0" applyNumberFormat="1" applyFont="1" applyFill="1" applyBorder="1" applyAlignment="1" applyProtection="1">
      <alignment vertical="center" shrinkToFit="1"/>
    </xf>
    <xf numFmtId="178" fontId="11" fillId="0" borderId="26" xfId="0" applyNumberFormat="1" applyFont="1" applyFill="1" applyBorder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178" fontId="6" fillId="0" borderId="0" xfId="0" applyNumberFormat="1" applyFont="1" applyFill="1" applyBorder="1" applyAlignment="1" applyProtection="1">
      <alignment vertical="center" shrinkToFit="1"/>
    </xf>
    <xf numFmtId="0" fontId="10" fillId="0" borderId="24" xfId="0" applyFont="1" applyFill="1" applyBorder="1" applyAlignment="1" applyProtection="1">
      <alignment horizontal="right" vertical="center" shrinkToFit="1"/>
    </xf>
    <xf numFmtId="178" fontId="11" fillId="0" borderId="8" xfId="0" applyNumberFormat="1" applyFont="1" applyFill="1" applyBorder="1" applyAlignment="1" applyProtection="1">
      <alignment vertical="center" shrinkToFit="1"/>
    </xf>
    <xf numFmtId="0" fontId="11" fillId="0" borderId="8" xfId="0" applyFont="1" applyFill="1" applyBorder="1" applyAlignment="1" applyProtection="1">
      <alignment horizontal="center" vertical="center" shrinkToFit="1"/>
    </xf>
    <xf numFmtId="177" fontId="10" fillId="0" borderId="8" xfId="0" applyNumberFormat="1" applyFont="1" applyFill="1" applyBorder="1" applyAlignment="1" applyProtection="1">
      <alignment vertical="center" shrinkToFit="1"/>
    </xf>
    <xf numFmtId="178" fontId="11" fillId="0" borderId="27" xfId="0" applyNumberFormat="1" applyFont="1" applyFill="1" applyBorder="1" applyAlignment="1" applyProtection="1">
      <alignment vertical="center" shrinkToFit="1"/>
    </xf>
    <xf numFmtId="0" fontId="10" fillId="0" borderId="19" xfId="0" applyFont="1" applyFill="1" applyBorder="1" applyAlignment="1" applyProtection="1">
      <alignment horizontal="right" vertical="center" shrinkToFit="1"/>
    </xf>
    <xf numFmtId="178" fontId="11" fillId="0" borderId="9" xfId="0" applyNumberFormat="1" applyFont="1" applyFill="1" applyBorder="1" applyAlignment="1" applyProtection="1">
      <alignment vertical="center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177" fontId="10" fillId="0" borderId="9" xfId="0" applyNumberFormat="1" applyFont="1" applyFill="1" applyBorder="1" applyAlignment="1" applyProtection="1">
      <alignment vertical="center" shrinkToFit="1"/>
    </xf>
    <xf numFmtId="178" fontId="11" fillId="0" borderId="28" xfId="0" applyNumberFormat="1" applyFont="1" applyFill="1" applyBorder="1" applyAlignment="1" applyProtection="1">
      <alignment vertical="center" shrinkToFit="1"/>
    </xf>
    <xf numFmtId="0" fontId="10" fillId="0" borderId="20" xfId="0" applyFont="1" applyFill="1" applyBorder="1" applyAlignment="1" applyProtection="1">
      <alignment horizontal="right" vertical="center" shrinkToFit="1"/>
    </xf>
    <xf numFmtId="178" fontId="11" fillId="0" borderId="10" xfId="0" applyNumberFormat="1" applyFont="1" applyFill="1" applyBorder="1" applyAlignment="1" applyProtection="1">
      <alignment vertical="center" shrinkToFit="1"/>
    </xf>
    <xf numFmtId="0" fontId="11" fillId="0" borderId="10" xfId="0" applyFont="1" applyFill="1" applyBorder="1" applyAlignment="1" applyProtection="1">
      <alignment horizontal="center" vertical="center" shrinkToFit="1"/>
    </xf>
    <xf numFmtId="177" fontId="10" fillId="0" borderId="10" xfId="0" applyNumberFormat="1" applyFont="1" applyFill="1" applyBorder="1" applyAlignment="1" applyProtection="1">
      <alignment vertical="center" shrinkToFit="1"/>
    </xf>
    <xf numFmtId="178" fontId="11" fillId="0" borderId="29" xfId="0" applyNumberFormat="1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horizontal="right" vertical="center" shrinkToFit="1"/>
    </xf>
    <xf numFmtId="176" fontId="11" fillId="0" borderId="0" xfId="0" applyNumberFormat="1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horizontal="right" vertical="center" shrinkToFit="1"/>
    </xf>
    <xf numFmtId="178" fontId="11" fillId="0" borderId="17" xfId="0" applyNumberFormat="1" applyFont="1" applyFill="1" applyBorder="1" applyAlignment="1" applyProtection="1">
      <alignment vertical="center" shrinkToFit="1"/>
    </xf>
    <xf numFmtId="0" fontId="11" fillId="0" borderId="22" xfId="0" applyFont="1" applyFill="1" applyBorder="1" applyAlignment="1" applyProtection="1">
      <alignment horizontal="right" vertical="center" shrinkToFit="1"/>
    </xf>
    <xf numFmtId="176" fontId="11" fillId="0" borderId="18" xfId="0" applyNumberFormat="1" applyFont="1" applyFill="1" applyBorder="1" applyAlignment="1" applyProtection="1">
      <alignment vertical="center" shrinkToFit="1"/>
    </xf>
    <xf numFmtId="0" fontId="11" fillId="0" borderId="18" xfId="0" applyFont="1" applyFill="1" applyBorder="1" applyAlignment="1" applyProtection="1">
      <alignment vertical="center" shrinkToFit="1"/>
    </xf>
    <xf numFmtId="0" fontId="11" fillId="0" borderId="18" xfId="0" applyFont="1" applyFill="1" applyBorder="1" applyAlignment="1" applyProtection="1">
      <alignment horizontal="right" vertical="center" shrinkToFit="1"/>
    </xf>
    <xf numFmtId="178" fontId="11" fillId="0" borderId="30" xfId="0" applyNumberFormat="1" applyFont="1" applyFill="1" applyBorder="1" applyAlignment="1" applyProtection="1">
      <alignment vertical="center" shrinkToFit="1"/>
    </xf>
    <xf numFmtId="0" fontId="15" fillId="0" borderId="0" xfId="0" applyFont="1" applyAlignment="1" applyProtection="1"/>
    <xf numFmtId="0" fontId="16" fillId="0" borderId="0" xfId="0" applyFont="1" applyProtection="1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9" fillId="0" borderId="16" xfId="0" applyFont="1" applyBorder="1" applyAlignment="1" applyProtection="1"/>
    <xf numFmtId="0" fontId="19" fillId="0" borderId="0" xfId="0" applyFont="1" applyAlignment="1" applyProtection="1">
      <alignment horizontal="center"/>
    </xf>
    <xf numFmtId="0" fontId="19" fillId="0" borderId="12" xfId="0" applyFont="1" applyBorder="1" applyAlignment="1" applyProtection="1"/>
    <xf numFmtId="38" fontId="19" fillId="0" borderId="12" xfId="1" applyFont="1" applyBorder="1" applyAlignment="1" applyProtection="1">
      <alignment horizontal="center" vertical="center"/>
    </xf>
    <xf numFmtId="0" fontId="19" fillId="0" borderId="13" xfId="0" applyFont="1" applyBorder="1" applyAlignment="1" applyProtection="1"/>
    <xf numFmtId="0" fontId="19" fillId="0" borderId="0" xfId="0" applyFont="1" applyAlignment="1" applyProtection="1">
      <alignment horizontal="right"/>
    </xf>
    <xf numFmtId="0" fontId="19" fillId="0" borderId="14" xfId="0" applyFont="1" applyBorder="1" applyAlignment="1" applyProtection="1"/>
    <xf numFmtId="38" fontId="19" fillId="0" borderId="14" xfId="1" applyFont="1" applyBorder="1" applyAlignment="1" applyProtection="1">
      <alignment horizontal="center" vertical="center"/>
    </xf>
    <xf numFmtId="0" fontId="19" fillId="0" borderId="15" xfId="0" applyFont="1" applyBorder="1" applyAlignment="1" applyProtection="1"/>
    <xf numFmtId="0" fontId="14" fillId="0" borderId="0" xfId="0" applyFont="1" applyFill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38" fontId="19" fillId="0" borderId="33" xfId="1" applyFont="1" applyBorder="1" applyAlignment="1" applyProtection="1">
      <alignment horizontal="center" vertical="center"/>
    </xf>
    <xf numFmtId="38" fontId="19" fillId="0" borderId="34" xfId="1" applyFont="1" applyBorder="1" applyAlignment="1" applyProtection="1">
      <alignment horizontal="center" vertical="center"/>
    </xf>
    <xf numFmtId="38" fontId="19" fillId="0" borderId="31" xfId="1" applyFont="1" applyBorder="1" applyAlignment="1" applyProtection="1">
      <alignment horizontal="center" vertical="center"/>
    </xf>
    <xf numFmtId="38" fontId="19" fillId="0" borderId="32" xfId="1" applyFont="1" applyBorder="1" applyAlignment="1" applyProtection="1">
      <alignment horizontal="center" vertic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  <color rgb="FF0000FF"/>
      <color rgb="FF003399"/>
      <color rgb="FF33CCCC"/>
      <color rgb="FF009999"/>
      <color rgb="FF66FFCC"/>
      <color rgb="FF009900"/>
      <color rgb="FF00CC00"/>
      <color rgb="FF00FF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9</xdr:row>
      <xdr:rowOff>9525</xdr:rowOff>
    </xdr:from>
    <xdr:to>
      <xdr:col>3</xdr:col>
      <xdr:colOff>695325</xdr:colOff>
      <xdr:row>9</xdr:row>
      <xdr:rowOff>238125</xdr:rowOff>
    </xdr:to>
    <xdr:sp macro="" textlink="">
      <xdr:nvSpPr>
        <xdr:cNvPr id="2" name="角丸四角形 1"/>
        <xdr:cNvSpPr/>
      </xdr:nvSpPr>
      <xdr:spPr>
        <a:xfrm>
          <a:off x="447675" y="1914525"/>
          <a:ext cx="676275" cy="228600"/>
        </a:xfrm>
        <a:prstGeom prst="roundRect">
          <a:avLst/>
        </a:prstGeom>
        <a:solidFill>
          <a:srgbClr val="00B0F0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税抜き</a:t>
          </a:r>
        </a:p>
      </xdr:txBody>
    </xdr:sp>
    <xdr:clientData/>
  </xdr:twoCellAnchor>
  <xdr:twoCellAnchor>
    <xdr:from>
      <xdr:col>3</xdr:col>
      <xdr:colOff>9525</xdr:colOff>
      <xdr:row>16</xdr:row>
      <xdr:rowOff>19050</xdr:rowOff>
    </xdr:from>
    <xdr:to>
      <xdr:col>4</xdr:col>
      <xdr:colOff>581025</xdr:colOff>
      <xdr:row>16</xdr:row>
      <xdr:rowOff>228599</xdr:rowOff>
    </xdr:to>
    <xdr:sp macro="" textlink="">
      <xdr:nvSpPr>
        <xdr:cNvPr id="3" name="角丸四角形 2"/>
        <xdr:cNvSpPr/>
      </xdr:nvSpPr>
      <xdr:spPr>
        <a:xfrm>
          <a:off x="200025" y="3038475"/>
          <a:ext cx="1343025" cy="209549"/>
        </a:xfrm>
        <a:prstGeom prst="roundRect">
          <a:avLst/>
        </a:prstGeom>
        <a:solidFill>
          <a:srgbClr val="00FFFF"/>
        </a:solidFill>
        <a:ln w="28575"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税込み（１０％）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N8" sqref="N8"/>
    </sheetView>
  </sheetViews>
  <sheetFormatPr defaultRowHeight="13.5" x14ac:dyDescent="0.15"/>
  <cols>
    <col min="1" max="2" width="1.25" style="9" customWidth="1"/>
    <col min="3" max="3" width="3.125" style="9" customWidth="1"/>
    <col min="4" max="4" width="13.875" style="9" bestFit="1" customWidth="1"/>
    <col min="5" max="7" width="7.125" style="9" customWidth="1"/>
    <col min="8" max="8" width="7.875" style="9" bestFit="1" customWidth="1"/>
    <col min="9" max="9" width="8.75" style="9" customWidth="1"/>
    <col min="10" max="10" width="3.125" style="9" customWidth="1"/>
    <col min="11" max="12" width="1.25" style="9" customWidth="1"/>
    <col min="13" max="14" width="9" style="9"/>
    <col min="15" max="15" width="7.125" style="9" customWidth="1"/>
    <col min="16" max="16384" width="9" style="9"/>
  </cols>
  <sheetData>
    <row r="1" spans="1:16" ht="30.75" x14ac:dyDescent="0.3">
      <c r="A1" s="58" t="s">
        <v>31</v>
      </c>
      <c r="B1" s="59"/>
    </row>
    <row r="2" spans="1:16" ht="14.25" customHeight="1" x14ac:dyDescent="0.3">
      <c r="A2" s="60"/>
    </row>
    <row r="3" spans="1:16" ht="14.25" customHeight="1" thickBot="1" x14ac:dyDescent="0.35">
      <c r="A3" s="61"/>
    </row>
    <row r="4" spans="1:16" ht="18.75" x14ac:dyDescent="0.15">
      <c r="A4" s="1"/>
      <c r="B4" s="2"/>
      <c r="C4" s="3"/>
      <c r="D4" s="4"/>
      <c r="E4" s="5"/>
      <c r="F4" s="6"/>
      <c r="G4" s="6"/>
      <c r="H4" s="6"/>
      <c r="I4" s="6"/>
      <c r="J4" s="7"/>
      <c r="K4" s="8"/>
      <c r="L4" s="1"/>
    </row>
    <row r="5" spans="1:16" ht="18.75" x14ac:dyDescent="0.15">
      <c r="A5" s="1"/>
      <c r="B5" s="10"/>
      <c r="C5" s="11"/>
      <c r="D5" s="11"/>
      <c r="E5" s="12" t="s">
        <v>0</v>
      </c>
      <c r="F5" s="73"/>
      <c r="G5" s="73"/>
      <c r="H5" s="13" t="s">
        <v>29</v>
      </c>
      <c r="I5" s="14"/>
      <c r="J5" s="14"/>
      <c r="K5" s="15"/>
    </row>
    <row r="6" spans="1:16" ht="24.75" thickBot="1" x14ac:dyDescent="0.2">
      <c r="A6" s="1"/>
      <c r="B6" s="16"/>
      <c r="C6" s="17"/>
      <c r="D6" s="18"/>
      <c r="E6" s="19"/>
      <c r="F6" s="20" t="s">
        <v>17</v>
      </c>
      <c r="G6" s="17"/>
      <c r="H6" s="17"/>
      <c r="I6" s="17"/>
      <c r="J6" s="21"/>
      <c r="K6" s="22"/>
      <c r="L6" s="1"/>
      <c r="P6" s="20"/>
    </row>
    <row r="7" spans="1:16" ht="9" customHeight="1" x14ac:dyDescent="0.15">
      <c r="A7" s="62"/>
      <c r="B7" s="62"/>
      <c r="C7" s="62"/>
      <c r="D7" s="62"/>
      <c r="E7" s="62"/>
      <c r="F7" s="63"/>
    </row>
    <row r="8" spans="1:16" ht="9" customHeight="1" x14ac:dyDescent="0.15">
      <c r="A8" s="62"/>
      <c r="B8" s="62"/>
      <c r="C8" s="62"/>
      <c r="D8" s="62"/>
      <c r="E8" s="62"/>
      <c r="F8" s="62"/>
    </row>
    <row r="9" spans="1:16" ht="9" customHeight="1" x14ac:dyDescent="0.15">
      <c r="A9" s="62"/>
      <c r="C9" s="62"/>
      <c r="D9" s="62"/>
      <c r="E9" s="62"/>
      <c r="F9" s="62"/>
      <c r="G9" s="62"/>
    </row>
    <row r="10" spans="1:16" ht="19.5" customHeight="1" x14ac:dyDescent="0.15">
      <c r="A10" s="62"/>
      <c r="C10" s="62"/>
      <c r="D10" s="64"/>
      <c r="E10" s="62"/>
      <c r="F10" s="62"/>
      <c r="G10" s="62"/>
    </row>
    <row r="11" spans="1:16" ht="9" customHeight="1" x14ac:dyDescent="0.15">
      <c r="A11" s="62"/>
      <c r="C11" s="62"/>
      <c r="D11" s="62"/>
      <c r="E11" s="62"/>
      <c r="F11" s="62"/>
      <c r="G11" s="62"/>
    </row>
    <row r="12" spans="1:16" ht="19.5" customHeight="1" thickBot="1" x14ac:dyDescent="0.2">
      <c r="A12" s="62"/>
      <c r="C12" s="62"/>
      <c r="D12" s="62" t="s">
        <v>13</v>
      </c>
      <c r="E12" s="62"/>
      <c r="F12" s="65" t="s">
        <v>14</v>
      </c>
      <c r="G12" s="65"/>
    </row>
    <row r="13" spans="1:16" ht="19.5" customHeight="1" thickBot="1" x14ac:dyDescent="0.2">
      <c r="A13" s="62"/>
      <c r="C13" s="62"/>
      <c r="D13" s="66">
        <f>I34</f>
        <v>1434</v>
      </c>
      <c r="E13" s="67" t="s">
        <v>12</v>
      </c>
      <c r="F13" s="74">
        <f>I48</f>
        <v>717</v>
      </c>
      <c r="G13" s="75"/>
      <c r="H13" s="62" t="s">
        <v>12</v>
      </c>
    </row>
    <row r="14" spans="1:16" ht="9" customHeight="1" x14ac:dyDescent="0.15">
      <c r="A14" s="62"/>
      <c r="C14" s="62"/>
      <c r="D14" s="62"/>
      <c r="E14" s="62"/>
      <c r="F14" s="62"/>
      <c r="G14" s="62"/>
    </row>
    <row r="15" spans="1:16" ht="9" customHeight="1" x14ac:dyDescent="0.15">
      <c r="A15" s="62"/>
      <c r="C15" s="62"/>
      <c r="D15" s="62"/>
      <c r="E15" s="62"/>
      <c r="F15" s="62"/>
      <c r="G15" s="62"/>
    </row>
    <row r="16" spans="1:16" ht="9" customHeight="1" x14ac:dyDescent="0.15">
      <c r="A16" s="62"/>
      <c r="C16" s="62"/>
      <c r="D16" s="62"/>
      <c r="E16" s="62"/>
      <c r="F16" s="62"/>
      <c r="G16" s="62"/>
    </row>
    <row r="17" spans="1:11" ht="19.5" customHeight="1" x14ac:dyDescent="0.15">
      <c r="A17" s="62"/>
      <c r="C17" s="62"/>
      <c r="D17" s="62"/>
      <c r="E17" s="68"/>
      <c r="G17" s="62"/>
    </row>
    <row r="18" spans="1:11" ht="9" customHeight="1" x14ac:dyDescent="0.15">
      <c r="A18" s="62"/>
      <c r="C18" s="62"/>
      <c r="D18" s="62"/>
      <c r="E18" s="62"/>
      <c r="F18" s="62"/>
      <c r="G18" s="62"/>
    </row>
    <row r="19" spans="1:11" ht="19.5" customHeight="1" thickBot="1" x14ac:dyDescent="0.2">
      <c r="A19" s="62"/>
      <c r="C19" s="62"/>
      <c r="D19" s="62" t="s">
        <v>13</v>
      </c>
      <c r="E19" s="62"/>
      <c r="F19" s="69" t="s">
        <v>14</v>
      </c>
      <c r="G19" s="69"/>
    </row>
    <row r="20" spans="1:11" ht="19.5" customHeight="1" thickBot="1" x14ac:dyDescent="0.2">
      <c r="A20" s="62"/>
      <c r="C20" s="62"/>
      <c r="D20" s="70">
        <f>I36</f>
        <v>1577</v>
      </c>
      <c r="E20" s="71" t="s">
        <v>12</v>
      </c>
      <c r="F20" s="76">
        <f>I50</f>
        <v>788</v>
      </c>
      <c r="G20" s="77"/>
      <c r="H20" s="62" t="s">
        <v>12</v>
      </c>
    </row>
    <row r="21" spans="1:11" ht="9" customHeight="1" x14ac:dyDescent="0.15">
      <c r="A21" s="62"/>
      <c r="C21" s="62"/>
      <c r="D21" s="62"/>
      <c r="E21" s="62"/>
      <c r="F21" s="62"/>
      <c r="G21" s="62"/>
    </row>
    <row r="22" spans="1:11" ht="9" customHeight="1" x14ac:dyDescent="0.15">
      <c r="A22" s="62"/>
      <c r="C22" s="62"/>
      <c r="D22" s="62"/>
      <c r="E22" s="62"/>
      <c r="F22" s="62"/>
      <c r="G22" s="62"/>
    </row>
    <row r="23" spans="1:11" ht="9" customHeight="1" x14ac:dyDescent="0.15">
      <c r="A23" s="62"/>
      <c r="C23" s="62"/>
      <c r="D23" s="62"/>
      <c r="E23" s="62"/>
      <c r="F23" s="62"/>
      <c r="G23" s="62"/>
    </row>
    <row r="24" spans="1:11" ht="18.75" x14ac:dyDescent="0.15">
      <c r="A24" s="1"/>
      <c r="C24" s="1"/>
      <c r="D24" s="72" t="s">
        <v>18</v>
      </c>
      <c r="E24" s="72"/>
      <c r="F24" s="72"/>
      <c r="G24" s="72"/>
      <c r="H24" s="72"/>
      <c r="I24" s="72"/>
      <c r="J24" s="23"/>
      <c r="K24" s="24"/>
    </row>
    <row r="25" spans="1:11" ht="14.25" x14ac:dyDescent="0.15">
      <c r="A25" s="1"/>
      <c r="C25" s="25"/>
      <c r="D25" s="26" t="s">
        <v>1</v>
      </c>
      <c r="E25" s="27">
        <v>1434</v>
      </c>
      <c r="F25" s="28"/>
      <c r="G25" s="29">
        <f>MAX(IF($F$5&gt;16,16,$F$5-16),0)</f>
        <v>0</v>
      </c>
      <c r="H25" s="28"/>
      <c r="I25" s="30">
        <f>E25</f>
        <v>1434</v>
      </c>
      <c r="J25" s="31"/>
      <c r="K25" s="32"/>
    </row>
    <row r="26" spans="1:11" ht="14.25" x14ac:dyDescent="0.15">
      <c r="A26" s="1"/>
      <c r="C26" s="25"/>
      <c r="D26" s="33" t="s">
        <v>2</v>
      </c>
      <c r="E26" s="34">
        <v>122</v>
      </c>
      <c r="F26" s="35" t="s">
        <v>3</v>
      </c>
      <c r="G26" s="36">
        <f>MAX(IF($F$5-16&gt;14,14,$F$5-16),0)</f>
        <v>0</v>
      </c>
      <c r="H26" s="35" t="s">
        <v>4</v>
      </c>
      <c r="I26" s="37">
        <f>E26*G26</f>
        <v>0</v>
      </c>
      <c r="J26" s="31"/>
      <c r="K26" s="32"/>
    </row>
    <row r="27" spans="1:11" ht="14.25" x14ac:dyDescent="0.15">
      <c r="A27" s="1"/>
      <c r="C27" s="25"/>
      <c r="D27" s="38" t="s">
        <v>16</v>
      </c>
      <c r="E27" s="39">
        <v>135</v>
      </c>
      <c r="F27" s="40" t="s">
        <v>3</v>
      </c>
      <c r="G27" s="41">
        <f>MAX(IF($F$5-30&gt;30,30,$F$5-30),0)</f>
        <v>0</v>
      </c>
      <c r="H27" s="40" t="s">
        <v>4</v>
      </c>
      <c r="I27" s="42">
        <f t="shared" ref="I27:I33" si="0">E27*G27</f>
        <v>0</v>
      </c>
      <c r="J27" s="31"/>
      <c r="K27" s="32"/>
    </row>
    <row r="28" spans="1:11" ht="14.25" x14ac:dyDescent="0.15">
      <c r="A28" s="1"/>
      <c r="C28" s="25"/>
      <c r="D28" s="38" t="s">
        <v>5</v>
      </c>
      <c r="E28" s="39">
        <v>167</v>
      </c>
      <c r="F28" s="40" t="s">
        <v>3</v>
      </c>
      <c r="G28" s="41">
        <f>MAX(IF($F$5-60&gt;40,40,$F$5-60),0)</f>
        <v>0</v>
      </c>
      <c r="H28" s="40" t="s">
        <v>4</v>
      </c>
      <c r="I28" s="42">
        <f t="shared" si="0"/>
        <v>0</v>
      </c>
      <c r="J28" s="31"/>
      <c r="K28" s="32"/>
    </row>
    <row r="29" spans="1:11" ht="14.25" x14ac:dyDescent="0.15">
      <c r="A29" s="1"/>
      <c r="C29" s="25"/>
      <c r="D29" s="38" t="s">
        <v>6</v>
      </c>
      <c r="E29" s="39">
        <v>180</v>
      </c>
      <c r="F29" s="40" t="s">
        <v>3</v>
      </c>
      <c r="G29" s="41">
        <f>MAX(IF($F$5-100&gt;100,100,$F$5-100),0)</f>
        <v>0</v>
      </c>
      <c r="H29" s="40" t="s">
        <v>4</v>
      </c>
      <c r="I29" s="42">
        <f t="shared" si="0"/>
        <v>0</v>
      </c>
      <c r="J29" s="31"/>
      <c r="K29" s="32"/>
    </row>
    <row r="30" spans="1:11" ht="14.25" x14ac:dyDescent="0.15">
      <c r="A30" s="1"/>
      <c r="C30" s="25"/>
      <c r="D30" s="38" t="s">
        <v>7</v>
      </c>
      <c r="E30" s="39">
        <v>194</v>
      </c>
      <c r="F30" s="40" t="s">
        <v>3</v>
      </c>
      <c r="G30" s="41">
        <f>MAX(IF($F$5-200&gt;400,400,$F$5-200),0)</f>
        <v>0</v>
      </c>
      <c r="H30" s="40" t="s">
        <v>4</v>
      </c>
      <c r="I30" s="42">
        <f t="shared" si="0"/>
        <v>0</v>
      </c>
      <c r="J30" s="31"/>
      <c r="K30" s="32"/>
    </row>
    <row r="31" spans="1:11" ht="14.25" x14ac:dyDescent="0.15">
      <c r="A31" s="1"/>
      <c r="C31" s="25"/>
      <c r="D31" s="38" t="s">
        <v>15</v>
      </c>
      <c r="E31" s="39">
        <v>219</v>
      </c>
      <c r="F31" s="40" t="s">
        <v>3</v>
      </c>
      <c r="G31" s="41">
        <f>MAX(IF($F$5-600&gt;400,400,$F$5-600),0)</f>
        <v>0</v>
      </c>
      <c r="H31" s="40" t="s">
        <v>4</v>
      </c>
      <c r="I31" s="42">
        <f t="shared" si="0"/>
        <v>0</v>
      </c>
      <c r="J31" s="31"/>
      <c r="K31" s="32"/>
    </row>
    <row r="32" spans="1:11" ht="14.25" x14ac:dyDescent="0.15">
      <c r="A32" s="1"/>
      <c r="C32" s="25"/>
      <c r="D32" s="38" t="s">
        <v>30</v>
      </c>
      <c r="E32" s="39">
        <v>236</v>
      </c>
      <c r="F32" s="40" t="s">
        <v>3</v>
      </c>
      <c r="G32" s="41">
        <f>MAX(IF($F$5-1000&gt;1000,1000,$F$5-1000),0)</f>
        <v>0</v>
      </c>
      <c r="H32" s="40" t="s">
        <v>4</v>
      </c>
      <c r="I32" s="42">
        <f t="shared" si="0"/>
        <v>0</v>
      </c>
      <c r="J32" s="31"/>
      <c r="K32" s="32"/>
    </row>
    <row r="33" spans="1:11" ht="15" thickBot="1" x14ac:dyDescent="0.2">
      <c r="A33" s="1"/>
      <c r="C33" s="25"/>
      <c r="D33" s="43" t="s">
        <v>8</v>
      </c>
      <c r="E33" s="44">
        <v>246</v>
      </c>
      <c r="F33" s="45" t="s">
        <v>3</v>
      </c>
      <c r="G33" s="46">
        <f>MAX($F$5-2000,0)</f>
        <v>0</v>
      </c>
      <c r="H33" s="45" t="s">
        <v>4</v>
      </c>
      <c r="I33" s="47">
        <f t="shared" si="0"/>
        <v>0</v>
      </c>
      <c r="J33" s="31"/>
      <c r="K33" s="32"/>
    </row>
    <row r="34" spans="1:11" ht="15" thickTop="1" x14ac:dyDescent="0.15">
      <c r="A34" s="1"/>
      <c r="C34" s="25"/>
      <c r="D34" s="48"/>
      <c r="E34" s="49"/>
      <c r="F34" s="50"/>
      <c r="G34" s="51" t="s">
        <v>9</v>
      </c>
      <c r="H34" s="50"/>
      <c r="I34" s="52">
        <f>SUM(I25:I33)</f>
        <v>1434</v>
      </c>
      <c r="J34" s="31"/>
      <c r="K34" s="32"/>
    </row>
    <row r="35" spans="1:11" ht="14.25" x14ac:dyDescent="0.15">
      <c r="A35" s="1"/>
      <c r="C35" s="25"/>
      <c r="D35" s="48"/>
      <c r="E35" s="49"/>
      <c r="F35" s="50"/>
      <c r="G35" s="51" t="s">
        <v>10</v>
      </c>
      <c r="H35" s="50"/>
      <c r="I35" s="52">
        <f>ROUNDDOWN(I34*0.1,0)</f>
        <v>143</v>
      </c>
      <c r="J35" s="31"/>
      <c r="K35" s="32"/>
    </row>
    <row r="36" spans="1:11" ht="14.25" x14ac:dyDescent="0.15">
      <c r="A36" s="1"/>
      <c r="C36" s="25"/>
      <c r="D36" s="53"/>
      <c r="E36" s="54"/>
      <c r="F36" s="55"/>
      <c r="G36" s="56" t="s">
        <v>11</v>
      </c>
      <c r="H36" s="55"/>
      <c r="I36" s="57">
        <f>I34+I35</f>
        <v>1577</v>
      </c>
      <c r="J36" s="31"/>
      <c r="K36" s="32"/>
    </row>
    <row r="38" spans="1:11" ht="14.25" x14ac:dyDescent="0.15">
      <c r="D38" s="72" t="s">
        <v>19</v>
      </c>
      <c r="E38" s="72"/>
      <c r="F38" s="72"/>
      <c r="G38" s="72"/>
      <c r="H38" s="72"/>
      <c r="I38" s="72"/>
    </row>
    <row r="39" spans="1:11" ht="14.25" x14ac:dyDescent="0.15">
      <c r="D39" s="26" t="s">
        <v>20</v>
      </c>
      <c r="E39" s="27">
        <v>717</v>
      </c>
      <c r="F39" s="28"/>
      <c r="G39" s="29">
        <f>MAX(IF($F$5&gt;8,8,$F$5-8),0)</f>
        <v>0</v>
      </c>
      <c r="H39" s="28"/>
      <c r="I39" s="30">
        <f>E39</f>
        <v>717</v>
      </c>
    </row>
    <row r="40" spans="1:11" ht="14.25" x14ac:dyDescent="0.15">
      <c r="D40" s="33" t="s">
        <v>21</v>
      </c>
      <c r="E40" s="34">
        <v>122</v>
      </c>
      <c r="F40" s="35" t="s">
        <v>3</v>
      </c>
      <c r="G40" s="36">
        <f>MAX(IF($F$5-8&gt;7,7,$F$5-8),0)</f>
        <v>0</v>
      </c>
      <c r="H40" s="35" t="s">
        <v>4</v>
      </c>
      <c r="I40" s="37">
        <f>E40*G40</f>
        <v>0</v>
      </c>
    </row>
    <row r="41" spans="1:11" ht="14.25" x14ac:dyDescent="0.15">
      <c r="D41" s="38" t="s">
        <v>22</v>
      </c>
      <c r="E41" s="39">
        <v>135</v>
      </c>
      <c r="F41" s="40" t="s">
        <v>3</v>
      </c>
      <c r="G41" s="41">
        <f>MAX(IF($F$5-15&gt;15,15,$F$5-15),0)</f>
        <v>0</v>
      </c>
      <c r="H41" s="40" t="s">
        <v>4</v>
      </c>
      <c r="I41" s="42">
        <f t="shared" ref="I41:I47" si="1">E41*G41</f>
        <v>0</v>
      </c>
    </row>
    <row r="42" spans="1:11" ht="14.25" x14ac:dyDescent="0.15">
      <c r="D42" s="38" t="s">
        <v>23</v>
      </c>
      <c r="E42" s="39">
        <v>167</v>
      </c>
      <c r="F42" s="40" t="s">
        <v>3</v>
      </c>
      <c r="G42" s="41">
        <f>MAX(IF($F$5-30&gt;20,20,$F$5-30),0)</f>
        <v>0</v>
      </c>
      <c r="H42" s="40" t="s">
        <v>4</v>
      </c>
      <c r="I42" s="42">
        <f t="shared" si="1"/>
        <v>0</v>
      </c>
    </row>
    <row r="43" spans="1:11" ht="14.25" x14ac:dyDescent="0.15">
      <c r="D43" s="38" t="s">
        <v>24</v>
      </c>
      <c r="E43" s="39">
        <v>180</v>
      </c>
      <c r="F43" s="40" t="s">
        <v>3</v>
      </c>
      <c r="G43" s="41">
        <f>MAX(IF($F$5-50&gt;50,50,$F$5-50),0)</f>
        <v>0</v>
      </c>
      <c r="H43" s="40" t="s">
        <v>4</v>
      </c>
      <c r="I43" s="42">
        <f t="shared" si="1"/>
        <v>0</v>
      </c>
    </row>
    <row r="44" spans="1:11" ht="14.25" x14ac:dyDescent="0.15">
      <c r="D44" s="38" t="s">
        <v>25</v>
      </c>
      <c r="E44" s="39">
        <v>194</v>
      </c>
      <c r="F44" s="40" t="s">
        <v>3</v>
      </c>
      <c r="G44" s="41">
        <f>MAX(IF($F$5-100&gt;200,200,$F$5-100),0)</f>
        <v>0</v>
      </c>
      <c r="H44" s="40" t="s">
        <v>4</v>
      </c>
      <c r="I44" s="42">
        <f t="shared" si="1"/>
        <v>0</v>
      </c>
    </row>
    <row r="45" spans="1:11" ht="14.25" x14ac:dyDescent="0.15">
      <c r="D45" s="38" t="s">
        <v>26</v>
      </c>
      <c r="E45" s="39">
        <v>219</v>
      </c>
      <c r="F45" s="40" t="s">
        <v>3</v>
      </c>
      <c r="G45" s="41">
        <f>MAX(IF($F$5-300&gt;200,200,$F$5-300),0)</f>
        <v>0</v>
      </c>
      <c r="H45" s="40" t="s">
        <v>4</v>
      </c>
      <c r="I45" s="42">
        <f t="shared" si="1"/>
        <v>0</v>
      </c>
    </row>
    <row r="46" spans="1:11" ht="14.25" x14ac:dyDescent="0.15">
      <c r="D46" s="38" t="s">
        <v>27</v>
      </c>
      <c r="E46" s="39">
        <v>236</v>
      </c>
      <c r="F46" s="40" t="s">
        <v>3</v>
      </c>
      <c r="G46" s="41">
        <f>MAX(IF($F$5-500&gt;500,500,$F$5-500),0)</f>
        <v>0</v>
      </c>
      <c r="H46" s="40" t="s">
        <v>4</v>
      </c>
      <c r="I46" s="42">
        <f t="shared" si="1"/>
        <v>0</v>
      </c>
    </row>
    <row r="47" spans="1:11" ht="15" thickBot="1" x14ac:dyDescent="0.2">
      <c r="D47" s="43" t="s">
        <v>28</v>
      </c>
      <c r="E47" s="44">
        <v>246</v>
      </c>
      <c r="F47" s="45" t="s">
        <v>3</v>
      </c>
      <c r="G47" s="46">
        <f>MAX($F$5-1000,0)</f>
        <v>0</v>
      </c>
      <c r="H47" s="45" t="s">
        <v>4</v>
      </c>
      <c r="I47" s="47">
        <f t="shared" si="1"/>
        <v>0</v>
      </c>
    </row>
    <row r="48" spans="1:11" ht="15" thickTop="1" x14ac:dyDescent="0.15">
      <c r="D48" s="48"/>
      <c r="E48" s="49"/>
      <c r="F48" s="50"/>
      <c r="G48" s="51" t="s">
        <v>9</v>
      </c>
      <c r="H48" s="50"/>
      <c r="I48" s="52">
        <f>SUM(I39:I47)</f>
        <v>717</v>
      </c>
    </row>
    <row r="49" spans="4:9" ht="14.25" x14ac:dyDescent="0.15">
      <c r="D49" s="48"/>
      <c r="E49" s="49"/>
      <c r="F49" s="50"/>
      <c r="G49" s="51" t="s">
        <v>10</v>
      </c>
      <c r="H49" s="50"/>
      <c r="I49" s="52">
        <f>ROUNDDOWN(I48*0.1,0)</f>
        <v>71</v>
      </c>
    </row>
    <row r="50" spans="4:9" ht="14.25" x14ac:dyDescent="0.15">
      <c r="D50" s="53"/>
      <c r="E50" s="54"/>
      <c r="F50" s="55"/>
      <c r="G50" s="56" t="s">
        <v>11</v>
      </c>
      <c r="H50" s="55"/>
      <c r="I50" s="57">
        <f>I48+I49</f>
        <v>788</v>
      </c>
    </row>
  </sheetData>
  <sheetProtection password="C6FC" sheet="1" objects="1" scenarios="1"/>
  <mergeCells count="5">
    <mergeCell ref="D24:I24"/>
    <mergeCell ref="F5:G5"/>
    <mergeCell ref="D38:I38"/>
    <mergeCell ref="F13:G13"/>
    <mergeCell ref="F20:G20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2024-01-22T01:16:01Z</dcterms:modified>
</cp:coreProperties>
</file>